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929"/>
  <workbookPr autoCompressPictures="0"/>
  <bookViews>
    <workbookView xWindow="-260" yWindow="0" windowWidth="28360" windowHeight="17080" tabRatio="298"/>
  </bookViews>
  <sheets>
    <sheet name="Sheet1" sheetId="1" r:id="rId1"/>
    <sheet name="Spending Summary" sheetId="2" r:id="rId2"/>
  </sheets>
  <definedNames>
    <definedName name="_xlnm.Print_Area" localSheetId="0">Sheet1!$B$1:$K$65</definedName>
  </definedNames>
  <calcPr calcId="15251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28" i="1"/>
  <c r="I12" i="1"/>
  <c r="I20" i="1"/>
  <c r="I23" i="1"/>
  <c r="I26" i="1"/>
  <c r="I29" i="1"/>
  <c r="I39" i="1"/>
  <c r="B4" i="2"/>
  <c r="B6" i="2"/>
  <c r="B7" i="2"/>
  <c r="B11" i="2"/>
  <c r="B16" i="2"/>
  <c r="B17" i="2"/>
  <c r="J34" i="1"/>
  <c r="J35" i="1"/>
  <c r="J36" i="1"/>
  <c r="J13" i="1"/>
  <c r="J14" i="1"/>
  <c r="J16" i="1"/>
  <c r="J17" i="1"/>
  <c r="J24" i="1"/>
  <c r="J29" i="1"/>
  <c r="J39" i="1"/>
  <c r="F29" i="1"/>
  <c r="F37" i="1"/>
  <c r="F39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4" i="1"/>
  <c r="B35" i="1"/>
  <c r="B36" i="1"/>
  <c r="B37" i="1"/>
  <c r="K39" i="1"/>
  <c r="K40" i="1"/>
</calcChain>
</file>

<file path=xl/sharedStrings.xml><?xml version="1.0" encoding="utf-8"?>
<sst xmlns="http://schemas.openxmlformats.org/spreadsheetml/2006/main" count="89" uniqueCount="84">
  <si>
    <t>Land Use Consultants                   </t>
  </si>
  <si>
    <t xml:space="preserve">Architect                                           </t>
  </si>
  <si>
    <t xml:space="preserve">Town Fees &amp; Applications              </t>
  </si>
  <si>
    <t xml:space="preserve">Paving &amp; walkways                                                                                                                      </t>
  </si>
  <si>
    <t xml:space="preserve">Electric door installed                    </t>
  </si>
  <si>
    <t xml:space="preserve">Total Cost Estimate                       </t>
  </si>
  <si>
    <t>Consultants</t>
  </si>
  <si>
    <t>Phase I – Work Required:</t>
  </si>
  <si>
    <t>Phase II - Final Phase:</t>
  </si>
  <si>
    <t>Lift Installation</t>
  </si>
  <si>
    <t>Excluded</t>
  </si>
  <si>
    <t>Notes</t>
  </si>
  <si>
    <t>Notes:</t>
  </si>
  <si>
    <t>Existing pump box appears active.</t>
  </si>
  <si>
    <t>Original estimate increased by P&amp;Z delays</t>
  </si>
  <si>
    <t xml:space="preserve">Sitework for Lift                                                                                                                                   </t>
  </si>
  <si>
    <t xml:space="preserve">Grade Lift Area                                                                                                                                                       </t>
  </si>
  <si>
    <t xml:space="preserve">Tree Removal                                                                                                                                   </t>
  </si>
  <si>
    <t xml:space="preserve">Concrete Foundation                                                                                                                                 </t>
  </si>
  <si>
    <t xml:space="preserve">Dig Trench/Move Electric                                                                                                 </t>
  </si>
  <si>
    <t xml:space="preserve">Demolition Water Chamber      </t>
  </si>
  <si>
    <t>Barr Associates</t>
  </si>
  <si>
    <t>Wetlands Mapping</t>
  </si>
  <si>
    <t>Relocations &amp; Misc Work</t>
  </si>
  <si>
    <t>Leonard Surveying</t>
  </si>
  <si>
    <t>Early Work</t>
  </si>
  <si>
    <t>Total</t>
  </si>
  <si>
    <t>paid</t>
  </si>
  <si>
    <t>not yet paid</t>
  </si>
  <si>
    <t>Oil Tank Removal, Lift Deposit &amp; (Professional Fees to Land Use Constnt)</t>
  </si>
  <si>
    <t>no 3 quote</t>
  </si>
  <si>
    <t>underway</t>
  </si>
  <si>
    <t>3 quotes on vendors needed</t>
  </si>
  <si>
    <t>2 quotes on vendors needed-batch?</t>
  </si>
  <si>
    <t>Payment details</t>
  </si>
  <si>
    <t>9/30/15 Bartlett</t>
  </si>
  <si>
    <t>Paid vs. Unpaid Detail</t>
  </si>
  <si>
    <t>Pmts made 8/20/14, 12/17/14, 6/17/15, 7/8/15,8/14/15</t>
  </si>
  <si>
    <t>Pmts made 10/13/15, 2/11/16</t>
  </si>
  <si>
    <t>Pmts made 8/20/14, 10/21/15</t>
  </si>
  <si>
    <t>text amend fee pd 11/10/15</t>
  </si>
  <si>
    <t>Pmts made 1/14/16, 1/31/16</t>
  </si>
  <si>
    <t>1/31/14 $15K Lift deposit, 3/6/14 $200 rendering, 5/9 and 5/27/14 $1,900 oil tank removal</t>
  </si>
  <si>
    <t>Excess over estimate</t>
  </si>
  <si>
    <t>as of 2/25/16</t>
  </si>
  <si>
    <t>Landtech</t>
  </si>
  <si>
    <t>guess at additional fees</t>
  </si>
  <si>
    <t>Spent in Fiscal 2015</t>
  </si>
  <si>
    <t>Lift Spending Summary</t>
  </si>
  <si>
    <t>Total Lift Budget</t>
  </si>
  <si>
    <t>Spent thru 3/3/1/16  in Fiscal 2016</t>
  </si>
  <si>
    <t>Expected Spending 3/31/16 - 6/30/16</t>
  </si>
  <si>
    <t>Total Expected Spending Thru 6/30/16 (FY16)</t>
  </si>
  <si>
    <t>Remainder to be Spent in FY17</t>
  </si>
  <si>
    <t>Expense Summary by Fiscal Year</t>
  </si>
  <si>
    <t>Sources of Funding</t>
  </si>
  <si>
    <t>Donations</t>
  </si>
  <si>
    <t>Operating Budget</t>
  </si>
  <si>
    <t>Total Lift Funding</t>
  </si>
  <si>
    <t>updated quote from Freedom Lifts 3May 2016, most due upon delivery, remainder upon completion</t>
  </si>
  <si>
    <t xml:space="preserve">Delivery &amp; Install Lift                                                                                                                                                              </t>
  </si>
  <si>
    <t>orig contract was $3500 not $2500- so error in compiling sheet; final amount paid Mar.2016</t>
  </si>
  <si>
    <t>LIFT EXPENSES AND ACTIONS -5/14/16</t>
  </si>
  <si>
    <t>Fees &amp; Applications will increase…Amount not known.</t>
  </si>
  <si>
    <t>Barr Associates should be $1,000 under budget.</t>
  </si>
  <si>
    <t>Significant increase in budget is not anticipated.</t>
  </si>
  <si>
    <t>#2</t>
  </si>
  <si>
    <t>#3</t>
  </si>
  <si>
    <t>#4</t>
  </si>
  <si>
    <t>#5</t>
  </si>
  <si>
    <t xml:space="preserve">Work Complete. Previously Spent. </t>
  </si>
  <si>
    <t>Text Amendment &amp; Lift DOB Filings</t>
  </si>
  <si>
    <t>Completion date anticipated end of 9/16. Original completion date changed due to P&amp;Z delay.</t>
  </si>
  <si>
    <t>Deposit for Lift paid previously.</t>
  </si>
  <si>
    <t>Lift increase of $ 1,652 due to P&amp;Z delay.</t>
  </si>
  <si>
    <t>TIME LINE</t>
  </si>
  <si>
    <t xml:space="preserve">All Westport Departments, prior to applying for a building permit have approved building plans. </t>
  </si>
  <si>
    <t xml:space="preserve">5/20: Preliminary meeting with the Director of Building Dept. (Steve Smith) to start the approval process of the lift drawings. </t>
  </si>
  <si>
    <t>6/10: TUCW complete Contractor approval(s) and sign contract(s).</t>
  </si>
  <si>
    <t xml:space="preserve">6/15-7/31 Pre installation work: Excavation, Formwork, Rough Grading, Concrete Foundation, Trenching &amp; Electric Connection. </t>
  </si>
  <si>
    <t>7/25 - 8/26 Lift Installation. Structural Connection, Railings, Power &amp; Lighting. Finish Grading &amp; Sitework, Asphalt Paving &amp; repair.</t>
  </si>
  <si>
    <t xml:space="preserve">9/23: Line striping, finish sitework, complete punch list and paperwork. </t>
  </si>
  <si>
    <t>researcging a third bidder.</t>
  </si>
  <si>
    <t xml:space="preserve">5/23: Two General contractors will be requested to bid. A. Pappajohn Co. Con. and Michael  Zeoli Building. We are currently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</si>
</sst>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  <numFmt numFmtId="165" formatCode="m/d/yy;@"/>
    <numFmt numFmtId="166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rgb="FF1F497D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 val="singleAccounting"/>
      <sz val="11"/>
      <color theme="1"/>
      <name val="Calibri"/>
      <scheme val="minor"/>
    </font>
    <font>
      <b/>
      <i/>
      <sz val="11"/>
      <color theme="1"/>
      <name val="Calibri"/>
      <scheme val="minor"/>
    </font>
    <font>
      <u/>
      <sz val="11"/>
      <color theme="1"/>
      <name val="Calibri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165" fontId="0" fillId="0" borderId="0" xfId="0" applyNumberFormat="1"/>
    <xf numFmtId="0" fontId="0" fillId="0" borderId="0" xfId="0" applyAlignment="1">
      <alignment horizontal="right" indent="1"/>
    </xf>
    <xf numFmtId="0" fontId="0" fillId="0" borderId="0" xfId="0" applyFont="1"/>
    <xf numFmtId="0" fontId="0" fillId="0" borderId="0" xfId="0" applyFont="1" applyAlignment="1">
      <alignment horizontal="right" inden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horizontal="right" indent="1"/>
    </xf>
    <xf numFmtId="0" fontId="5" fillId="0" borderId="0" xfId="0" applyFont="1" applyBorder="1" applyAlignment="1">
      <alignment horizontal="right" vertical="center" indent="1"/>
    </xf>
    <xf numFmtId="164" fontId="2" fillId="0" borderId="0" xfId="0" applyNumberFormat="1" applyFont="1" applyAlignment="1">
      <alignment horizontal="right" indent="1"/>
    </xf>
    <xf numFmtId="0" fontId="0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165" fontId="3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/>
    </xf>
    <xf numFmtId="164" fontId="0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1" xfId="0" applyFont="1" applyBorder="1"/>
    <xf numFmtId="164" fontId="0" fillId="0" borderId="1" xfId="0" applyNumberFormat="1" applyFont="1" applyBorder="1" applyAlignment="1">
      <alignment horizontal="right" indent="1"/>
    </xf>
    <xf numFmtId="0" fontId="0" fillId="0" borderId="1" xfId="0" applyFont="1" applyBorder="1" applyAlignment="1">
      <alignment vertical="top" wrapText="1"/>
    </xf>
    <xf numFmtId="0" fontId="3" fillId="0" borderId="1" xfId="0" applyFont="1" applyBorder="1"/>
    <xf numFmtId="0" fontId="5" fillId="0" borderId="2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164" fontId="0" fillId="0" borderId="0" xfId="0" applyNumberFormat="1" applyAlignment="1">
      <alignment vertical="top"/>
    </xf>
    <xf numFmtId="0" fontId="0" fillId="0" borderId="0" xfId="0" applyFont="1" applyAlignment="1"/>
    <xf numFmtId="0" fontId="5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2" fontId="0" fillId="0" borderId="0" xfId="0" applyNumberFormat="1" applyFont="1" applyAlignment="1">
      <alignment horizontal="right" vertical="top" indent="1"/>
    </xf>
    <xf numFmtId="42" fontId="3" fillId="0" borderId="3" xfId="0" applyNumberFormat="1" applyFont="1" applyBorder="1" applyAlignment="1">
      <alignment horizontal="right" vertical="center" indent="1"/>
    </xf>
    <xf numFmtId="41" fontId="0" fillId="0" borderId="0" xfId="0" applyNumberFormat="1" applyFont="1" applyAlignment="1">
      <alignment horizontal="right" vertical="top" indent="1"/>
    </xf>
    <xf numFmtId="41" fontId="0" fillId="0" borderId="0" xfId="0" applyNumberFormat="1" applyFont="1" applyAlignment="1">
      <alignment horizontal="right" vertical="top"/>
    </xf>
    <xf numFmtId="166" fontId="5" fillId="0" borderId="0" xfId="0" applyNumberFormat="1" applyFont="1" applyBorder="1" applyAlignment="1">
      <alignment horizontal="right" vertical="center" indent="1"/>
    </xf>
    <xf numFmtId="166" fontId="0" fillId="0" borderId="0" xfId="0" applyNumberFormat="1" applyFont="1" applyAlignment="1">
      <alignment horizontal="right" indent="1"/>
    </xf>
    <xf numFmtId="166" fontId="3" fillId="0" borderId="2" xfId="0" applyNumberFormat="1" applyFont="1" applyBorder="1" applyAlignment="1">
      <alignment horizontal="right" vertical="top" indent="1"/>
    </xf>
    <xf numFmtId="41" fontId="0" fillId="0" borderId="0" xfId="0" applyNumberFormat="1" applyFont="1" applyAlignment="1">
      <alignment horizontal="right" indent="1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1" fontId="0" fillId="0" borderId="0" xfId="0" applyNumberFormat="1" applyFont="1" applyBorder="1" applyAlignment="1">
      <alignment horizontal="right" vertical="top" indent="1"/>
    </xf>
    <xf numFmtId="166" fontId="3" fillId="0" borderId="3" xfId="0" applyNumberFormat="1" applyFont="1" applyBorder="1" applyAlignment="1">
      <alignment horizontal="right" vertical="center" inden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4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166" fontId="3" fillId="0" borderId="0" xfId="0" applyNumberFormat="1" applyFont="1" applyBorder="1" applyAlignment="1">
      <alignment horizontal="right" vertical="top" indent="1"/>
    </xf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/>
    <xf numFmtId="41" fontId="0" fillId="0" borderId="0" xfId="0" applyNumberFormat="1" applyAlignment="1">
      <alignment vertical="top"/>
    </xf>
    <xf numFmtId="16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2" borderId="6" xfId="0" applyFill="1" applyBorder="1"/>
    <xf numFmtId="42" fontId="0" fillId="2" borderId="6" xfId="0" applyNumberFormat="1" applyFill="1" applyBorder="1" applyAlignment="1">
      <alignment vertical="top"/>
    </xf>
    <xf numFmtId="0" fontId="0" fillId="2" borderId="6" xfId="0" applyFill="1" applyBorder="1" applyAlignment="1">
      <alignment vertical="top"/>
    </xf>
    <xf numFmtId="41" fontId="0" fillId="2" borderId="6" xfId="0" applyNumberFormat="1" applyFill="1" applyBorder="1" applyAlignment="1">
      <alignment vertical="top"/>
    </xf>
    <xf numFmtId="0" fontId="0" fillId="2" borderId="6" xfId="0" applyFill="1" applyBorder="1" applyAlignment="1">
      <alignment vertical="top" wrapText="1"/>
    </xf>
    <xf numFmtId="0" fontId="0" fillId="2" borderId="6" xfId="0" applyFill="1" applyBorder="1" applyAlignment="1">
      <alignment vertical="center"/>
    </xf>
    <xf numFmtId="166" fontId="0" fillId="2" borderId="6" xfId="0" applyNumberFormat="1" applyFill="1" applyBorder="1" applyAlignment="1">
      <alignment vertical="center"/>
    </xf>
    <xf numFmtId="0" fontId="0" fillId="0" borderId="0" xfId="0" applyFill="1" applyBorder="1"/>
    <xf numFmtId="41" fontId="3" fillId="3" borderId="6" xfId="0" applyNumberFormat="1" applyFont="1" applyFill="1" applyBorder="1" applyAlignment="1">
      <alignment vertical="top"/>
    </xf>
    <xf numFmtId="164" fontId="3" fillId="3" borderId="6" xfId="0" applyNumberFormat="1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8" fillId="2" borderId="10" xfId="0" applyFont="1" applyFill="1" applyBorder="1" applyAlignment="1">
      <alignment horizontal="center"/>
    </xf>
    <xf numFmtId="0" fontId="0" fillId="2" borderId="0" xfId="0" applyFill="1" applyBorder="1"/>
    <xf numFmtId="0" fontId="0" fillId="2" borderId="13" xfId="0" applyFill="1" applyBorder="1"/>
    <xf numFmtId="0" fontId="0" fillId="2" borderId="14" xfId="0" applyFill="1" applyBorder="1"/>
    <xf numFmtId="41" fontId="9" fillId="2" borderId="6" xfId="0" applyNumberFormat="1" applyFont="1" applyFill="1" applyBorder="1" applyAlignment="1">
      <alignment vertical="top"/>
    </xf>
    <xf numFmtId="0" fontId="3" fillId="0" borderId="0" xfId="0" applyFont="1"/>
    <xf numFmtId="41" fontId="0" fillId="0" borderId="0" xfId="0" applyNumberFormat="1" applyAlignment="1">
      <alignment horizontal="right"/>
    </xf>
    <xf numFmtId="41" fontId="10" fillId="0" borderId="0" xfId="0" applyNumberFormat="1" applyFont="1" applyAlignment="1">
      <alignment horizontal="right"/>
    </xf>
    <xf numFmtId="5" fontId="0" fillId="0" borderId="0" xfId="0" applyNumberFormat="1" applyAlignment="1">
      <alignment horizontal="right"/>
    </xf>
    <xf numFmtId="5" fontId="3" fillId="0" borderId="0" xfId="0" applyNumberFormat="1" applyFont="1" applyAlignment="1">
      <alignment horizontal="right"/>
    </xf>
    <xf numFmtId="0" fontId="11" fillId="0" borderId="0" xfId="0" applyFont="1"/>
    <xf numFmtId="5" fontId="12" fillId="0" borderId="0" xfId="0" applyNumberFormat="1" applyFont="1"/>
    <xf numFmtId="5" fontId="3" fillId="0" borderId="0" xfId="0" applyNumberFormat="1" applyFont="1"/>
    <xf numFmtId="41" fontId="13" fillId="0" borderId="0" xfId="0" applyNumberFormat="1" applyFont="1" applyAlignment="1">
      <alignment horizontal="right" vertical="top" inden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56"/>
  <sheetViews>
    <sheetView tabSelected="1" view="pageBreakPreview" zoomScale="125" zoomScaleNormal="125" zoomScalePageLayoutView="125" workbookViewId="0">
      <selection activeCell="D34" sqref="D34"/>
    </sheetView>
  </sheetViews>
  <sheetFormatPr baseColWidth="10" defaultColWidth="8.83203125" defaultRowHeight="18" x14ac:dyDescent="0"/>
  <cols>
    <col min="1" max="1" width="2.6640625" customWidth="1"/>
    <col min="2" max="2" width="5.1640625" style="2" customWidth="1"/>
    <col min="3" max="3" width="2.6640625" customWidth="1"/>
    <col min="4" max="4" width="31.83203125" customWidth="1"/>
    <col min="5" max="5" width="4.6640625" customWidth="1"/>
    <col min="6" max="6" width="12.83203125" style="12" customWidth="1"/>
    <col min="7" max="7" width="2.33203125" customWidth="1"/>
    <col min="8" max="8" width="22.6640625" style="21" customWidth="1"/>
    <col min="9" max="10" width="10.83203125" style="65" customWidth="1"/>
    <col min="11" max="11" width="29.1640625" style="65" customWidth="1"/>
    <col min="12" max="12" width="4.33203125" customWidth="1"/>
    <col min="13" max="13" width="9.5" bestFit="1" customWidth="1"/>
  </cols>
  <sheetData>
    <row r="1" spans="1:13" ht="14">
      <c r="A1" s="3"/>
      <c r="B1" s="4"/>
      <c r="C1" s="3"/>
      <c r="D1" s="5"/>
      <c r="E1" s="3"/>
      <c r="F1" s="10"/>
      <c r="G1" s="3"/>
      <c r="H1" s="17"/>
      <c r="I1" s="72"/>
      <c r="J1" s="72"/>
      <c r="K1" s="72"/>
    </row>
    <row r="2" spans="1:13" ht="14">
      <c r="A2" s="3"/>
      <c r="B2" s="91" t="s">
        <v>62</v>
      </c>
      <c r="C2" s="91"/>
      <c r="D2" s="91"/>
      <c r="E2" s="91"/>
      <c r="F2" s="91"/>
      <c r="G2" s="3"/>
      <c r="H2" s="18"/>
      <c r="I2" s="92" t="s">
        <v>36</v>
      </c>
      <c r="J2" s="93"/>
      <c r="K2" s="94"/>
      <c r="M2" s="1"/>
    </row>
    <row r="3" spans="1:13" ht="14" hidden="1">
      <c r="A3" s="3"/>
      <c r="B3" s="4"/>
      <c r="C3" s="3"/>
      <c r="D3" s="5"/>
      <c r="E3" s="3"/>
      <c r="F3" s="10"/>
      <c r="G3" s="3"/>
      <c r="H3" s="17"/>
      <c r="I3" s="78"/>
      <c r="J3" s="77"/>
      <c r="K3" s="79"/>
    </row>
    <row r="4" spans="1:13" ht="14" hidden="1">
      <c r="A4" s="3"/>
      <c r="B4" s="4"/>
      <c r="C4" s="3"/>
      <c r="D4" s="5"/>
      <c r="E4" s="3"/>
      <c r="F4" s="10"/>
      <c r="G4" s="3"/>
      <c r="H4" s="17"/>
      <c r="I4" s="78"/>
      <c r="J4" s="77"/>
      <c r="K4" s="79"/>
    </row>
    <row r="5" spans="1:13" ht="14" hidden="1">
      <c r="A5" s="3"/>
      <c r="B5" s="4"/>
      <c r="C5" s="3"/>
      <c r="D5" s="5"/>
      <c r="E5" s="3"/>
      <c r="F5" s="10"/>
      <c r="G5" s="3"/>
      <c r="H5" s="17"/>
      <c r="I5" s="78"/>
      <c r="J5" s="77"/>
      <c r="K5" s="79"/>
    </row>
    <row r="6" spans="1:13" ht="14" hidden="1">
      <c r="A6" s="3"/>
      <c r="B6" s="4"/>
      <c r="C6" s="3"/>
      <c r="D6" s="5"/>
      <c r="E6" s="3"/>
      <c r="F6" s="10"/>
      <c r="G6" s="3"/>
      <c r="H6" s="17"/>
      <c r="I6" s="78"/>
      <c r="J6" s="77"/>
      <c r="K6" s="79"/>
    </row>
    <row r="7" spans="1:13" ht="14" hidden="1">
      <c r="A7" s="3"/>
      <c r="B7" s="4"/>
      <c r="C7" s="3"/>
      <c r="D7" s="5"/>
      <c r="E7" s="3"/>
      <c r="F7" s="10"/>
      <c r="G7" s="3"/>
      <c r="H7" s="17"/>
      <c r="I7" s="78"/>
      <c r="J7" s="77"/>
      <c r="K7" s="79"/>
    </row>
    <row r="8" spans="1:13" ht="14">
      <c r="A8" s="3"/>
      <c r="B8" s="4"/>
      <c r="C8" s="3"/>
      <c r="D8" s="3"/>
      <c r="E8" s="3"/>
      <c r="F8" s="10"/>
      <c r="G8" s="3"/>
      <c r="H8" s="17"/>
      <c r="I8" s="95" t="s">
        <v>44</v>
      </c>
      <c r="J8" s="96"/>
      <c r="K8" s="97"/>
    </row>
    <row r="9" spans="1:13" ht="15" customHeight="1" thickBot="1">
      <c r="A9" s="3"/>
      <c r="B9" s="90" t="s">
        <v>7</v>
      </c>
      <c r="C9" s="90"/>
      <c r="D9" s="90"/>
      <c r="E9" s="90"/>
      <c r="F9" s="90"/>
      <c r="G9" s="3"/>
      <c r="H9" s="19" t="s">
        <v>11</v>
      </c>
      <c r="I9" s="76" t="s">
        <v>27</v>
      </c>
      <c r="J9" s="76" t="s">
        <v>28</v>
      </c>
      <c r="K9" s="76" t="s">
        <v>34</v>
      </c>
    </row>
    <row r="10" spans="1:13" ht="6" customHeight="1">
      <c r="A10" s="3"/>
      <c r="B10" s="4"/>
      <c r="C10" s="3"/>
      <c r="D10" s="5"/>
      <c r="E10" s="3"/>
      <c r="F10" s="10"/>
      <c r="G10" s="3"/>
      <c r="H10" s="20"/>
    </row>
    <row r="11" spans="1:13" ht="14">
      <c r="A11" s="3"/>
      <c r="B11" s="39">
        <v>1</v>
      </c>
      <c r="C11" s="6" t="s">
        <v>15</v>
      </c>
      <c r="D11" s="3"/>
      <c r="E11" s="3"/>
      <c r="F11" s="10"/>
      <c r="G11" s="3"/>
      <c r="H11" s="20"/>
    </row>
    <row r="12" spans="1:13" s="14" customFormat="1" ht="14">
      <c r="A12" s="9"/>
      <c r="B12" s="9">
        <f>B11+1</f>
        <v>2</v>
      </c>
      <c r="C12" s="9"/>
      <c r="D12" s="22" t="s">
        <v>17</v>
      </c>
      <c r="E12" s="9"/>
      <c r="F12" s="42">
        <v>2000</v>
      </c>
      <c r="G12" s="9"/>
      <c r="H12" s="20"/>
      <c r="I12" s="66">
        <f>F12</f>
        <v>2000</v>
      </c>
      <c r="J12" s="67"/>
      <c r="K12" s="67" t="s">
        <v>35</v>
      </c>
    </row>
    <row r="13" spans="1:13" s="14" customFormat="1" ht="14">
      <c r="A13" s="9"/>
      <c r="B13" s="9">
        <f t="shared" ref="B13:B28" si="0">B12+1</f>
        <v>3</v>
      </c>
      <c r="C13" s="9"/>
      <c r="D13" s="22" t="s">
        <v>18</v>
      </c>
      <c r="E13" s="9"/>
      <c r="F13" s="44">
        <v>8000</v>
      </c>
      <c r="G13" s="9"/>
      <c r="H13" s="20"/>
      <c r="I13" s="67"/>
      <c r="J13" s="68">
        <f>F13</f>
        <v>8000</v>
      </c>
      <c r="K13" s="68"/>
      <c r="L13" s="61"/>
      <c r="M13" s="14" t="s">
        <v>32</v>
      </c>
    </row>
    <row r="14" spans="1:13" s="14" customFormat="1" ht="14">
      <c r="A14" s="9"/>
      <c r="B14" s="9">
        <f t="shared" si="0"/>
        <v>4</v>
      </c>
      <c r="C14" s="9"/>
      <c r="D14" s="22" t="s">
        <v>19</v>
      </c>
      <c r="E14" s="9"/>
      <c r="F14" s="44">
        <v>3000</v>
      </c>
      <c r="G14" s="9"/>
      <c r="H14" s="20"/>
      <c r="I14" s="67"/>
      <c r="J14" s="68">
        <f t="shared" ref="J14:J17" si="1">F14</f>
        <v>3000</v>
      </c>
      <c r="K14" s="68"/>
      <c r="L14" s="61"/>
      <c r="M14" s="14" t="s">
        <v>33</v>
      </c>
    </row>
    <row r="15" spans="1:13" s="14" customFormat="1" ht="30" customHeight="1">
      <c r="A15" s="9"/>
      <c r="B15" s="9">
        <f t="shared" si="0"/>
        <v>5</v>
      </c>
      <c r="C15" s="9"/>
      <c r="D15" s="22" t="s">
        <v>20</v>
      </c>
      <c r="E15" s="9"/>
      <c r="F15" s="45" t="s">
        <v>10</v>
      </c>
      <c r="G15" s="9"/>
      <c r="H15" s="20" t="s">
        <v>13</v>
      </c>
      <c r="I15" s="67"/>
      <c r="J15" s="68"/>
      <c r="K15" s="68"/>
      <c r="L15" s="61"/>
    </row>
    <row r="16" spans="1:13" s="14" customFormat="1" ht="14">
      <c r="A16" s="9"/>
      <c r="B16" s="9">
        <f t="shared" si="0"/>
        <v>6</v>
      </c>
      <c r="C16" s="9"/>
      <c r="D16" s="22" t="s">
        <v>16</v>
      </c>
      <c r="E16" s="9"/>
      <c r="F16" s="44">
        <v>2500</v>
      </c>
      <c r="G16" s="9"/>
      <c r="H16" s="20"/>
      <c r="I16" s="67"/>
      <c r="J16" s="68">
        <f t="shared" si="1"/>
        <v>2500</v>
      </c>
      <c r="K16" s="68"/>
      <c r="L16" s="61"/>
      <c r="M16" s="14" t="s">
        <v>33</v>
      </c>
    </row>
    <row r="17" spans="1:13" s="14" customFormat="1" ht="14">
      <c r="A17" s="9"/>
      <c r="B17" s="9">
        <f t="shared" si="0"/>
        <v>7</v>
      </c>
      <c r="C17" s="9"/>
      <c r="D17" s="22" t="s">
        <v>23</v>
      </c>
      <c r="E17" s="9"/>
      <c r="F17" s="44">
        <v>2000</v>
      </c>
      <c r="G17" s="9"/>
      <c r="H17" s="20"/>
      <c r="I17" s="67"/>
      <c r="J17" s="68">
        <f t="shared" si="1"/>
        <v>2000</v>
      </c>
      <c r="K17" s="68"/>
      <c r="L17" s="61"/>
      <c r="M17" s="14" t="s">
        <v>33</v>
      </c>
    </row>
    <row r="18" spans="1:13" s="14" customFormat="1" ht="14">
      <c r="A18" s="9"/>
      <c r="B18" s="9">
        <f t="shared" si="0"/>
        <v>8</v>
      </c>
      <c r="C18" s="9"/>
      <c r="D18" s="22"/>
      <c r="E18" s="9"/>
      <c r="F18" s="44"/>
      <c r="G18" s="9"/>
      <c r="H18" s="20"/>
      <c r="I18" s="67"/>
      <c r="J18" s="67"/>
      <c r="K18" s="67"/>
    </row>
    <row r="19" spans="1:13" s="14" customFormat="1" ht="14">
      <c r="A19" s="9"/>
      <c r="B19" s="9">
        <f t="shared" si="0"/>
        <v>9</v>
      </c>
      <c r="C19" s="55" t="s">
        <v>25</v>
      </c>
      <c r="D19" s="22"/>
      <c r="E19" s="9"/>
      <c r="F19" s="44"/>
      <c r="G19" s="9"/>
      <c r="H19" s="20"/>
      <c r="I19" s="67"/>
      <c r="J19" s="67"/>
      <c r="K19" s="67"/>
    </row>
    <row r="20" spans="1:13" s="14" customFormat="1" ht="42">
      <c r="A20" s="9"/>
      <c r="B20" s="9">
        <f t="shared" si="0"/>
        <v>10</v>
      </c>
      <c r="C20" s="9"/>
      <c r="D20" s="54" t="s">
        <v>29</v>
      </c>
      <c r="E20" s="9"/>
      <c r="F20" s="44">
        <v>18500</v>
      </c>
      <c r="G20" s="9"/>
      <c r="H20" s="20" t="s">
        <v>70</v>
      </c>
      <c r="I20" s="68">
        <f>15000+950+950+200</f>
        <v>17100</v>
      </c>
      <c r="J20" s="68"/>
      <c r="K20" s="69" t="s">
        <v>42</v>
      </c>
    </row>
    <row r="21" spans="1:13" s="14" customFormat="1" ht="14">
      <c r="A21" s="9"/>
      <c r="B21" s="9">
        <f t="shared" si="0"/>
        <v>11</v>
      </c>
      <c r="C21" s="9"/>
      <c r="D21" s="22"/>
      <c r="E21" s="9"/>
      <c r="F21" s="44"/>
      <c r="G21" s="9"/>
      <c r="H21" s="20"/>
      <c r="I21" s="67"/>
      <c r="J21" s="67"/>
      <c r="K21" s="67"/>
    </row>
    <row r="22" spans="1:13" ht="14">
      <c r="A22" s="3"/>
      <c r="B22" s="39">
        <f t="shared" si="0"/>
        <v>12</v>
      </c>
      <c r="C22" s="6" t="s">
        <v>6</v>
      </c>
      <c r="D22" s="5"/>
      <c r="E22" s="3"/>
      <c r="F22" s="44"/>
      <c r="G22" s="3"/>
      <c r="H22" s="20"/>
    </row>
    <row r="23" spans="1:13" s="14" customFormat="1" ht="30" customHeight="1">
      <c r="A23" s="9"/>
      <c r="B23" s="9">
        <f t="shared" si="0"/>
        <v>13</v>
      </c>
      <c r="C23" s="9"/>
      <c r="D23" s="22" t="s">
        <v>0</v>
      </c>
      <c r="E23" s="9"/>
      <c r="F23" s="44">
        <v>10000</v>
      </c>
      <c r="G23" s="9"/>
      <c r="H23" s="20" t="s">
        <v>14</v>
      </c>
      <c r="I23" s="68">
        <f>500+3500+560+3000+3547</f>
        <v>11107</v>
      </c>
      <c r="J23" s="68"/>
      <c r="K23" s="69" t="s">
        <v>37</v>
      </c>
    </row>
    <row r="24" spans="1:13" s="14" customFormat="1" ht="30" customHeight="1">
      <c r="A24" s="9"/>
      <c r="B24" s="9">
        <f t="shared" si="0"/>
        <v>14</v>
      </c>
      <c r="C24" s="9"/>
      <c r="D24" s="22" t="s">
        <v>21</v>
      </c>
      <c r="E24" s="9"/>
      <c r="F24" s="44">
        <v>4000</v>
      </c>
      <c r="G24" s="9" t="s">
        <v>66</v>
      </c>
      <c r="H24" s="20" t="s">
        <v>71</v>
      </c>
      <c r="I24" s="67">
        <v>2267</v>
      </c>
      <c r="J24" s="68">
        <f>F24-I24</f>
        <v>1733</v>
      </c>
      <c r="K24" s="68" t="s">
        <v>38</v>
      </c>
      <c r="L24" s="61"/>
      <c r="M24" s="14" t="s">
        <v>31</v>
      </c>
    </row>
    <row r="25" spans="1:13" s="14" customFormat="1" ht="14">
      <c r="A25" s="9"/>
      <c r="B25" s="9">
        <f t="shared" si="0"/>
        <v>15</v>
      </c>
      <c r="C25" s="9"/>
      <c r="D25" s="22" t="s">
        <v>22</v>
      </c>
      <c r="E25" s="9"/>
      <c r="F25" s="44">
        <v>800</v>
      </c>
      <c r="G25" s="9"/>
      <c r="H25" s="20" t="s">
        <v>45</v>
      </c>
      <c r="I25" s="67">
        <v>750</v>
      </c>
      <c r="J25" s="68"/>
      <c r="K25" s="68"/>
      <c r="L25" s="61"/>
      <c r="M25" s="14" t="s">
        <v>30</v>
      </c>
    </row>
    <row r="26" spans="1:13" s="14" customFormat="1" ht="14">
      <c r="A26" s="9"/>
      <c r="B26" s="9">
        <f t="shared" si="0"/>
        <v>16</v>
      </c>
      <c r="C26" s="9"/>
      <c r="D26" s="22" t="s">
        <v>24</v>
      </c>
      <c r="E26" s="9"/>
      <c r="F26" s="44">
        <v>4000</v>
      </c>
      <c r="G26" s="9"/>
      <c r="H26" s="20"/>
      <c r="I26" s="68">
        <f>5000+48</f>
        <v>5048</v>
      </c>
      <c r="J26" s="68"/>
      <c r="K26" s="68" t="s">
        <v>41</v>
      </c>
      <c r="L26" s="61"/>
      <c r="M26" s="14" t="s">
        <v>30</v>
      </c>
    </row>
    <row r="27" spans="1:13" s="14" customFormat="1" ht="14">
      <c r="A27" s="9"/>
      <c r="B27" s="9">
        <f t="shared" si="0"/>
        <v>17</v>
      </c>
      <c r="C27" s="9"/>
      <c r="D27" s="22" t="s">
        <v>1</v>
      </c>
      <c r="E27" s="9"/>
      <c r="F27" s="89">
        <v>3500</v>
      </c>
      <c r="G27" s="9"/>
      <c r="H27" s="20"/>
      <c r="I27" s="67">
        <f>2100+1400</f>
        <v>3500</v>
      </c>
      <c r="J27" s="68"/>
      <c r="K27" s="68" t="s">
        <v>39</v>
      </c>
      <c r="L27" s="61"/>
      <c r="M27" s="14" t="s">
        <v>61</v>
      </c>
    </row>
    <row r="28" spans="1:13" s="14" customFormat="1" ht="15" thickBot="1">
      <c r="A28" s="9"/>
      <c r="B28" s="9">
        <f t="shared" si="0"/>
        <v>18</v>
      </c>
      <c r="C28" s="9"/>
      <c r="D28" s="22" t="s">
        <v>2</v>
      </c>
      <c r="E28" s="9"/>
      <c r="F28" s="44">
        <v>2000</v>
      </c>
      <c r="G28" s="9" t="s">
        <v>67</v>
      </c>
      <c r="H28" s="20"/>
      <c r="I28" s="67">
        <f>560+725</f>
        <v>1285</v>
      </c>
      <c r="J28" s="80">
        <v>700</v>
      </c>
      <c r="K28" s="68" t="s">
        <v>40</v>
      </c>
      <c r="L28" s="61"/>
      <c r="M28" s="14" t="s">
        <v>46</v>
      </c>
    </row>
    <row r="29" spans="1:13" s="16" customFormat="1" ht="18" customHeight="1" thickTop="1">
      <c r="A29" s="15"/>
      <c r="B29" s="41">
        <f>B28+1</f>
        <v>19</v>
      </c>
      <c r="C29" s="40" t="s">
        <v>26</v>
      </c>
      <c r="D29" s="41"/>
      <c r="E29" s="41"/>
      <c r="F29" s="43">
        <f>SUM(F12:F28)</f>
        <v>60300</v>
      </c>
      <c r="G29" s="15"/>
      <c r="H29" s="28"/>
      <c r="I29" s="68">
        <f>SUM(I10:I28)</f>
        <v>43057</v>
      </c>
      <c r="J29" s="68">
        <f>SUM(J10:J28)</f>
        <v>17933</v>
      </c>
      <c r="K29" s="70"/>
      <c r="L29" s="63"/>
    </row>
    <row r="30" spans="1:13" ht="23" customHeight="1">
      <c r="A30" s="3"/>
      <c r="B30" s="4"/>
      <c r="C30" s="8"/>
      <c r="D30" s="7"/>
      <c r="E30" s="7"/>
      <c r="F30" s="11"/>
      <c r="G30" s="3"/>
      <c r="H30" s="20"/>
    </row>
    <row r="31" spans="1:13" ht="15" thickBot="1">
      <c r="A31" s="3"/>
      <c r="B31" s="90" t="s">
        <v>8</v>
      </c>
      <c r="C31" s="90"/>
      <c r="D31" s="90"/>
      <c r="E31" s="90"/>
      <c r="F31" s="90"/>
      <c r="G31" s="3"/>
      <c r="H31" s="19" t="s">
        <v>11</v>
      </c>
    </row>
    <row r="32" spans="1:13" ht="6" customHeight="1">
      <c r="A32" s="3"/>
      <c r="B32" s="7"/>
      <c r="C32" s="7"/>
      <c r="D32" s="7"/>
      <c r="E32" s="7"/>
      <c r="F32" s="46"/>
      <c r="G32" s="3"/>
      <c r="H32" s="20"/>
    </row>
    <row r="33" spans="1:13" ht="14">
      <c r="A33" s="3"/>
      <c r="B33" s="39">
        <v>1</v>
      </c>
      <c r="C33" s="8" t="s">
        <v>9</v>
      </c>
      <c r="D33" s="7"/>
      <c r="E33" s="7"/>
      <c r="F33" s="46"/>
      <c r="G33" s="3"/>
      <c r="H33" s="20"/>
    </row>
    <row r="34" spans="1:13" s="16" customFormat="1" ht="18" customHeight="1">
      <c r="A34" s="3"/>
      <c r="B34" s="39">
        <f>B33+1</f>
        <v>2</v>
      </c>
      <c r="C34" s="3"/>
      <c r="D34" s="5" t="s">
        <v>60</v>
      </c>
      <c r="E34" s="3"/>
      <c r="F34" s="47">
        <v>16206</v>
      </c>
      <c r="G34" s="3" t="s">
        <v>68</v>
      </c>
      <c r="H34" s="20" t="s">
        <v>73</v>
      </c>
      <c r="I34" s="70"/>
      <c r="J34" s="71">
        <f>F34</f>
        <v>16206</v>
      </c>
      <c r="K34" s="71"/>
      <c r="L34" s="62"/>
      <c r="M34" s="16" t="s">
        <v>59</v>
      </c>
    </row>
    <row r="35" spans="1:13" ht="14">
      <c r="A35" s="3"/>
      <c r="B35" s="39">
        <f t="shared" ref="B35:B36" si="2">B34+1</f>
        <v>3</v>
      </c>
      <c r="C35" s="3"/>
      <c r="D35" s="5" t="s">
        <v>3</v>
      </c>
      <c r="E35" s="3"/>
      <c r="F35" s="49">
        <v>10000</v>
      </c>
      <c r="G35" s="3"/>
      <c r="J35" s="71">
        <f t="shared" ref="J35:J36" si="3">F35</f>
        <v>10000</v>
      </c>
      <c r="K35" s="71"/>
      <c r="L35" s="62"/>
    </row>
    <row r="36" spans="1:13" s="14" customFormat="1" ht="15" thickBot="1">
      <c r="A36" s="9"/>
      <c r="B36" s="9">
        <f t="shared" si="2"/>
        <v>4</v>
      </c>
      <c r="C36" s="50"/>
      <c r="D36" s="51" t="s">
        <v>4</v>
      </c>
      <c r="E36" s="50"/>
      <c r="F36" s="52">
        <v>2000</v>
      </c>
      <c r="G36" s="9"/>
      <c r="H36" s="20"/>
      <c r="I36" s="67"/>
      <c r="J36" s="71">
        <f t="shared" si="3"/>
        <v>2000</v>
      </c>
      <c r="K36" s="71"/>
      <c r="L36" s="62"/>
    </row>
    <row r="37" spans="1:13" s="14" customFormat="1" ht="15" thickTop="1">
      <c r="A37" s="15"/>
      <c r="B37" s="41">
        <f>B36+1</f>
        <v>5</v>
      </c>
      <c r="C37" s="40" t="s">
        <v>26</v>
      </c>
      <c r="D37" s="41"/>
      <c r="E37" s="41"/>
      <c r="F37" s="53">
        <f>SUM(F34:F36)</f>
        <v>28206</v>
      </c>
      <c r="G37" s="15"/>
      <c r="H37" s="28"/>
      <c r="I37" s="67"/>
      <c r="J37" s="67"/>
      <c r="K37" s="67"/>
    </row>
    <row r="38" spans="1:13" ht="23" customHeight="1" thickBot="1">
      <c r="A38" s="3"/>
      <c r="B38" s="56"/>
      <c r="C38" s="3"/>
      <c r="D38" s="5"/>
      <c r="E38" s="3"/>
      <c r="F38" s="47"/>
      <c r="G38" s="3"/>
      <c r="H38" s="20"/>
    </row>
    <row r="39" spans="1:13" s="14" customFormat="1" ht="15" thickTop="1">
      <c r="A39" s="9"/>
      <c r="B39" s="35"/>
      <c r="C39" s="34" t="s">
        <v>5</v>
      </c>
      <c r="D39" s="35"/>
      <c r="E39" s="35"/>
      <c r="F39" s="48">
        <f>F29+F37</f>
        <v>88506</v>
      </c>
      <c r="G39" s="9" t="s">
        <v>69</v>
      </c>
      <c r="H39" s="36"/>
      <c r="I39" s="73">
        <f>SUM(I34:I36,I29)</f>
        <v>43057</v>
      </c>
      <c r="J39" s="73">
        <f>SUM(J34:J36,J29)</f>
        <v>46139</v>
      </c>
      <c r="K39" s="73">
        <f>SUM(I39:J39)</f>
        <v>89196</v>
      </c>
      <c r="L39" s="64"/>
    </row>
    <row r="40" spans="1:13" s="14" customFormat="1" ht="23" customHeight="1">
      <c r="A40" s="9"/>
      <c r="B40" s="50"/>
      <c r="C40" s="57"/>
      <c r="D40" s="50"/>
      <c r="E40" s="50"/>
      <c r="F40" s="58"/>
      <c r="G40" s="9"/>
      <c r="H40" s="59"/>
      <c r="I40" s="75" t="s">
        <v>43</v>
      </c>
      <c r="J40" s="74"/>
      <c r="K40" s="74">
        <f>K39-F39</f>
        <v>690</v>
      </c>
      <c r="L40" s="38"/>
    </row>
    <row r="41" spans="1:13" s="14" customFormat="1" ht="15" thickBot="1">
      <c r="A41" s="3"/>
      <c r="B41" s="60"/>
      <c r="C41" s="33" t="s">
        <v>12</v>
      </c>
      <c r="D41" s="29"/>
      <c r="E41" s="30"/>
      <c r="F41" s="31"/>
      <c r="G41" s="3"/>
      <c r="H41" s="32"/>
      <c r="I41" s="67"/>
      <c r="J41" s="67"/>
      <c r="K41" s="67"/>
    </row>
    <row r="42" spans="1:13" s="14" customFormat="1" ht="14">
      <c r="A42" s="9"/>
      <c r="B42" s="9">
        <v>1</v>
      </c>
      <c r="C42" s="37" t="s">
        <v>72</v>
      </c>
      <c r="D42" s="37"/>
      <c r="E42" s="37"/>
      <c r="F42" s="37"/>
      <c r="G42" s="9"/>
      <c r="H42" s="20"/>
      <c r="I42" s="67"/>
      <c r="J42" s="67"/>
      <c r="K42" s="67"/>
    </row>
    <row r="43" spans="1:13" s="14" customFormat="1" ht="14">
      <c r="A43" s="9"/>
      <c r="B43" s="9">
        <v>2</v>
      </c>
      <c r="C43" s="9" t="s">
        <v>64</v>
      </c>
      <c r="D43" s="24"/>
      <c r="E43" s="9"/>
      <c r="F43" s="23"/>
      <c r="G43" s="9"/>
      <c r="H43" s="20"/>
      <c r="I43" s="67"/>
      <c r="J43" s="67"/>
      <c r="K43" s="67"/>
    </row>
    <row r="44" spans="1:13" s="14" customFormat="1" ht="14">
      <c r="A44" s="9"/>
      <c r="B44" s="13">
        <v>3</v>
      </c>
      <c r="C44" s="9" t="s">
        <v>63</v>
      </c>
      <c r="D44" s="9"/>
      <c r="E44" s="9"/>
      <c r="F44" s="23"/>
      <c r="G44" s="9"/>
      <c r="H44" s="20"/>
      <c r="I44" s="67"/>
      <c r="J44" s="67"/>
      <c r="K44" s="67"/>
    </row>
    <row r="45" spans="1:13" s="14" customFormat="1" ht="14">
      <c r="B45" s="25">
        <v>4</v>
      </c>
      <c r="C45" s="14" t="s">
        <v>74</v>
      </c>
      <c r="H45" s="27"/>
      <c r="I45" s="67"/>
      <c r="J45" s="67"/>
      <c r="K45" s="67"/>
    </row>
    <row r="46" spans="1:13" s="14" customFormat="1">
      <c r="B46" s="25">
        <v>5</v>
      </c>
      <c r="C46" s="14" t="s">
        <v>65</v>
      </c>
      <c r="F46" s="26"/>
      <c r="K46" s="67"/>
    </row>
    <row r="48" spans="1:13">
      <c r="C48" s="14"/>
      <c r="D48" s="14" t="s">
        <v>75</v>
      </c>
      <c r="E48" s="14"/>
      <c r="F48" s="26"/>
      <c r="G48" s="14"/>
      <c r="H48" s="27"/>
      <c r="I48" s="67"/>
      <c r="J48" s="67"/>
    </row>
    <row r="49" spans="2:3">
      <c r="B49" s="2">
        <v>1</v>
      </c>
      <c r="C49" s="14" t="s">
        <v>76</v>
      </c>
    </row>
    <row r="50" spans="2:3">
      <c r="B50" s="2">
        <v>2</v>
      </c>
      <c r="C50" s="14" t="s">
        <v>77</v>
      </c>
    </row>
    <row r="51" spans="2:3">
      <c r="B51" s="2">
        <v>3</v>
      </c>
      <c r="C51" s="14" t="s">
        <v>83</v>
      </c>
    </row>
    <row r="52" spans="2:3">
      <c r="C52" s="14" t="s">
        <v>82</v>
      </c>
    </row>
    <row r="53" spans="2:3">
      <c r="B53" s="2">
        <v>4</v>
      </c>
      <c r="C53" s="14" t="s">
        <v>78</v>
      </c>
    </row>
    <row r="54" spans="2:3">
      <c r="B54" s="2">
        <v>5</v>
      </c>
      <c r="C54" s="14" t="s">
        <v>79</v>
      </c>
    </row>
    <row r="55" spans="2:3">
      <c r="B55" s="2">
        <v>6</v>
      </c>
      <c r="C55" t="s">
        <v>80</v>
      </c>
    </row>
    <row r="56" spans="2:3">
      <c r="B56" s="2">
        <v>7</v>
      </c>
      <c r="C56" t="s">
        <v>81</v>
      </c>
    </row>
  </sheetData>
  <mergeCells count="5">
    <mergeCell ref="B9:F9"/>
    <mergeCell ref="B2:F2"/>
    <mergeCell ref="B31:F31"/>
    <mergeCell ref="I2:K2"/>
    <mergeCell ref="I8:K8"/>
  </mergeCells>
  <phoneticPr fontId="7" type="noConversion"/>
  <printOptions horizontalCentered="1" gridLines="1"/>
  <pageMargins left="0.7" right="0.7" top="0.75" bottom="0.75" header="0.3" footer="0.3"/>
  <pageSetup scale="65" orientation="portrait" horizontalDpi="4294967293" verticalDpi="4294967293"/>
  <extLst>
    <ext xmlns:mx="http://schemas.microsoft.com/office/mac/excel/2008/main" uri="{64002731-A6B0-56B0-2670-7721B7C09600}">
      <mx:PLV Mode="0" OnePage="0" WScale="94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1"/>
    </sheetView>
  </sheetViews>
  <sheetFormatPr baseColWidth="10" defaultColWidth="11.5" defaultRowHeight="14" x14ac:dyDescent="0"/>
  <cols>
    <col min="1" max="1" width="38.6640625" customWidth="1"/>
  </cols>
  <sheetData>
    <row r="1" spans="1:2" s="81" customFormat="1">
      <c r="A1" s="81" t="s">
        <v>48</v>
      </c>
    </row>
    <row r="3" spans="1:2" s="86" customFormat="1">
      <c r="A3" s="86" t="s">
        <v>54</v>
      </c>
    </row>
    <row r="4" spans="1:2">
      <c r="A4" t="s">
        <v>47</v>
      </c>
      <c r="B4" s="84">
        <f>Sheet1!I39-'Spending Summary'!B5</f>
        <v>23069</v>
      </c>
    </row>
    <row r="5" spans="1:2">
      <c r="A5" t="s">
        <v>50</v>
      </c>
      <c r="B5" s="82">
        <v>19988</v>
      </c>
    </row>
    <row r="6" spans="1:2" ht="17">
      <c r="A6" t="s">
        <v>51</v>
      </c>
      <c r="B6" s="83">
        <f>93000-B9-B4-B5</f>
        <v>26443</v>
      </c>
    </row>
    <row r="7" spans="1:2" s="81" customFormat="1">
      <c r="A7" s="81" t="s">
        <v>52</v>
      </c>
      <c r="B7" s="85">
        <f>SUM(B4:B6)</f>
        <v>69500</v>
      </c>
    </row>
    <row r="8" spans="1:2">
      <c r="B8" s="82"/>
    </row>
    <row r="9" spans="1:2">
      <c r="A9" t="s">
        <v>53</v>
      </c>
      <c r="B9" s="82">
        <v>23500</v>
      </c>
    </row>
    <row r="10" spans="1:2">
      <c r="B10" s="82"/>
    </row>
    <row r="11" spans="1:2" s="81" customFormat="1">
      <c r="A11" s="81" t="s">
        <v>49</v>
      </c>
      <c r="B11" s="85">
        <f>B7+B9</f>
        <v>93000</v>
      </c>
    </row>
    <row r="14" spans="1:2" s="86" customFormat="1">
      <c r="A14" s="86" t="s">
        <v>55</v>
      </c>
    </row>
    <row r="15" spans="1:2">
      <c r="A15" t="s">
        <v>56</v>
      </c>
      <c r="B15" s="84">
        <v>43500</v>
      </c>
    </row>
    <row r="16" spans="1:2">
      <c r="A16" t="s">
        <v>57</v>
      </c>
      <c r="B16" s="87">
        <f>B11-B15</f>
        <v>49500</v>
      </c>
    </row>
    <row r="17" spans="1:2" s="81" customFormat="1">
      <c r="A17" s="81" t="s">
        <v>58</v>
      </c>
      <c r="B17" s="88">
        <f>SUM(B15:B16)</f>
        <v>93000</v>
      </c>
    </row>
  </sheetData>
  <pageMargins left="0.75" right="0.75" top="1" bottom="1" header="0.5" footer="0.5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Spending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Colletti</dc:creator>
  <cp:lastModifiedBy>Anne Khanna</cp:lastModifiedBy>
  <cp:lastPrinted>2016-05-13T15:09:17Z</cp:lastPrinted>
  <dcterms:created xsi:type="dcterms:W3CDTF">2015-05-20T20:18:59Z</dcterms:created>
  <dcterms:modified xsi:type="dcterms:W3CDTF">2016-05-16T17:24:01Z</dcterms:modified>
</cp:coreProperties>
</file>