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8000" windowHeight="4540"/>
  </bookViews>
  <sheets>
    <sheet name="Balance Sheet" sheetId="5" r:id="rId1"/>
    <sheet name="P&amp;L Budg to Actual summary" sheetId="3" r:id="rId2"/>
  </sheets>
  <definedNames>
    <definedName name="_xlnm.Print_Area" localSheetId="0">'Balance Sheet'!$A$1:$P$96</definedName>
    <definedName name="_xlnm.Print_Titles" localSheetId="1">'P&amp;L Budg to Actual summary'!$A:$D,'P&amp;L Budg to Actual summary'!$1:$2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3" l="1"/>
  <c r="H30" i="3"/>
  <c r="H25" i="3"/>
  <c r="H24" i="3"/>
  <c r="H23" i="3"/>
  <c r="H22" i="3"/>
  <c r="H21" i="3"/>
  <c r="H20" i="3"/>
  <c r="H19" i="3"/>
  <c r="H18" i="3"/>
  <c r="H17" i="3"/>
  <c r="H16" i="3"/>
  <c r="H13" i="3"/>
  <c r="H12" i="3"/>
  <c r="H11" i="3"/>
  <c r="H10" i="3"/>
  <c r="H9" i="3"/>
  <c r="H8" i="3"/>
  <c r="H7" i="3"/>
  <c r="O53" i="5"/>
  <c r="O56" i="5"/>
  <c r="O57" i="5"/>
  <c r="O58" i="5"/>
  <c r="O63" i="5"/>
  <c r="O75" i="5"/>
  <c r="O83" i="5"/>
  <c r="O89" i="5"/>
  <c r="O90" i="5"/>
  <c r="O95" i="5"/>
  <c r="O96" i="5"/>
  <c r="G19" i="5"/>
  <c r="O19" i="5"/>
  <c r="O40" i="5"/>
  <c r="O44" i="5"/>
  <c r="O29" i="5"/>
  <c r="O13" i="5"/>
  <c r="O16" i="5"/>
  <c r="G89" i="5"/>
  <c r="G83" i="5"/>
  <c r="G75" i="5"/>
  <c r="G63" i="5"/>
  <c r="G53" i="5"/>
  <c r="G56" i="5"/>
  <c r="G57" i="5"/>
  <c r="G58" i="5"/>
  <c r="G40" i="5"/>
  <c r="G44" i="5"/>
  <c r="G29" i="5"/>
  <c r="G13" i="5"/>
  <c r="G16" i="5"/>
  <c r="G20" i="5"/>
  <c r="G90" i="5"/>
  <c r="G95" i="5"/>
  <c r="G96" i="5"/>
  <c r="O20" i="5"/>
  <c r="O45" i="5"/>
  <c r="G45" i="5"/>
  <c r="G31" i="3"/>
  <c r="F31" i="3"/>
  <c r="E31" i="3"/>
  <c r="G26" i="3"/>
  <c r="F26" i="3"/>
  <c r="E26" i="3"/>
  <c r="G14" i="3"/>
  <c r="F14" i="3"/>
  <c r="E14" i="3"/>
  <c r="E27" i="3"/>
  <c r="E36" i="3"/>
  <c r="F27" i="3"/>
  <c r="F36" i="3"/>
  <c r="G27" i="3"/>
  <c r="G36" i="3"/>
  <c r="H14" i="3"/>
  <c r="H31" i="3"/>
  <c r="H26" i="3"/>
  <c r="H27" i="3"/>
  <c r="H36" i="3"/>
</calcChain>
</file>

<file path=xl/sharedStrings.xml><?xml version="1.0" encoding="utf-8"?>
<sst xmlns="http://schemas.openxmlformats.org/spreadsheetml/2006/main" count="236" uniqueCount="147">
  <si>
    <t>ASSETS</t>
  </si>
  <si>
    <t>Current Assets</t>
  </si>
  <si>
    <t>Checking/Savings</t>
  </si>
  <si>
    <t>1021 · Fairfield County Bank-Checking</t>
  </si>
  <si>
    <t>1028 · Fairfield County Bank-Savings</t>
  </si>
  <si>
    <t>1023 · Voices Cafe-Checking</t>
  </si>
  <si>
    <t>1032 · Stripe</t>
  </si>
  <si>
    <t>1027 · Stripe-Voices</t>
  </si>
  <si>
    <t>1029 · Stripe</t>
  </si>
  <si>
    <t>Total 1032 · Stripe</t>
  </si>
  <si>
    <t>1026 · Minister's Discretionary-Cking</t>
  </si>
  <si>
    <t>1050 · Petty Cash</t>
  </si>
  <si>
    <t>Total Checking/Savings</t>
  </si>
  <si>
    <t>Other Current Assets</t>
  </si>
  <si>
    <t>1259 · Prepaid UBIT Tax Estimate</t>
  </si>
  <si>
    <t>Total Other Current Assets</t>
  </si>
  <si>
    <t>Total Current Assets</t>
  </si>
  <si>
    <t>Fixed Assets</t>
  </si>
  <si>
    <t>1400 · Land</t>
  </si>
  <si>
    <t>1403 · Land Improvements</t>
  </si>
  <si>
    <t>1401 · Church Building</t>
  </si>
  <si>
    <t>1404 · Meeting House</t>
  </si>
  <si>
    <t>1407 · Building Improvements</t>
  </si>
  <si>
    <t>1408 · Furniture, Fixtures &amp; Equipment</t>
  </si>
  <si>
    <t>1450 · Accumulated Depreciation</t>
  </si>
  <si>
    <t>Total Fixed Assets</t>
  </si>
  <si>
    <t>Other Assets</t>
  </si>
  <si>
    <t>1500 · Endowment Investment Accounts</t>
  </si>
  <si>
    <t>1501 · Unrestricted Inv-UUA CommonFund</t>
  </si>
  <si>
    <t>1502 · Unrestricted Inv-Vanguard</t>
  </si>
  <si>
    <t>1503 · Unrestricted Inv-Bernhard Music</t>
  </si>
  <si>
    <t>1505 · Vanguard - Social Justice</t>
  </si>
  <si>
    <t>1506 · Vanguard - LFD</t>
  </si>
  <si>
    <t>1507 · Vanguard - B&amp;G</t>
  </si>
  <si>
    <t>1508 · Vanguard - Music</t>
  </si>
  <si>
    <t>1509 · Vanguard 2005 - Restricted</t>
  </si>
  <si>
    <t>Total 1500 · Endowment Investment Accounts</t>
  </si>
  <si>
    <t>1256 · Security Deposit* SCG (Gas)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</si>
  <si>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</si>
  <si>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</si>
  <si>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</si>
  <si>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</si>
  <si>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</si>
  <si>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</si>
  <si>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2111 · 403(B) TIAA-CREF</t>
  </si>
  <si>
    <t>2120 · Pass Thru to other Charities</t>
  </si>
  <si>
    <t>2317 · Microfinance Fund</t>
  </si>
  <si>
    <t>Total 2120 · Pass Thru to other Charities</t>
  </si>
  <si>
    <t>2295 · Advance Pledge Payment</t>
  </si>
  <si>
    <t>2296 · Prepaid Facilty Rent</t>
  </si>
  <si>
    <t>Total Other Current Liabilities</t>
  </si>
  <si>
    <t>Total Current Liabilities</t>
  </si>
  <si>
    <t>Total Liabilities</t>
  </si>
  <si>
    <t>Equity</t>
  </si>
  <si>
    <t>2115 · Invested in Capital Assets</t>
  </si>
  <si>
    <t>2500 · Capital Assets</t>
  </si>
  <si>
    <t>2115 · Invested in Capital Assets - Other</t>
  </si>
  <si>
    <t>Total 2115 · Invested in Capital Assets</t>
  </si>
  <si>
    <t>3902 · Temp Restricted Net Assets</t>
  </si>
  <si>
    <t>2130 · Reserves</t>
  </si>
  <si>
    <t>2528 · Memorial Garden Reserve</t>
  </si>
  <si>
    <t>2542 · Building Reserve</t>
  </si>
  <si>
    <t>2554 · General Reserves</t>
  </si>
  <si>
    <t>2555 · Groundskeeping Reserve</t>
  </si>
  <si>
    <t>2760 · Sabatical Reserve</t>
  </si>
  <si>
    <t>2720 · LFD Reserve</t>
  </si>
  <si>
    <t>2122 · Trips</t>
  </si>
  <si>
    <t>2527 · High School Group</t>
  </si>
  <si>
    <t>2720 · LFD Reserve - Other</t>
  </si>
  <si>
    <t>Total 2720 · LFD Reserve</t>
  </si>
  <si>
    <t>2730 · Social Justice Reserve</t>
  </si>
  <si>
    <t>2740 · Music Reserves</t>
  </si>
  <si>
    <t>2522 · Special Music Fund</t>
  </si>
  <si>
    <t>2530 · Choir Accompanist Fund</t>
  </si>
  <si>
    <t>2536 · Bell Choir Fund</t>
  </si>
  <si>
    <t>2504 · Tribute to Ed's 40th</t>
  </si>
  <si>
    <t>2740 · Music Reserves - Other</t>
  </si>
  <si>
    <t>Total 2740 · Music Reserves</t>
  </si>
  <si>
    <t>2750 · Worship &amp; Ministries Reserves</t>
  </si>
  <si>
    <t>2650 · Camp Jewell</t>
  </si>
  <si>
    <t>2320 · Shawl Ministry</t>
  </si>
  <si>
    <t>2400 · Partner Church</t>
  </si>
  <si>
    <t>2750 · Worship &amp; Ministries Reserves - Other</t>
  </si>
  <si>
    <t>Total 2750 · Worship &amp; Ministries Reserves</t>
  </si>
  <si>
    <t>Total 2130 · Reserves</t>
  </si>
  <si>
    <t>3900 · Unrestricted Net Assets</t>
  </si>
  <si>
    <t>3901 · Perm Restricted Net Assets-NeuB</t>
  </si>
  <si>
    <t>Net Income</t>
  </si>
  <si>
    <t>Total Equity</t>
  </si>
  <si>
    <t>TOTAL LIABILITIES &amp; EQUITY</t>
  </si>
  <si>
    <t>YTD Budget</t>
  </si>
  <si>
    <t>Annual Budget</t>
  </si>
  <si>
    <t>Ordinary Income/Expense</t>
  </si>
  <si>
    <t>Income</t>
  </si>
  <si>
    <t>4009 · Pledge Income</t>
  </si>
  <si>
    <t>4049 · Other-Unrestr Contributions</t>
  </si>
  <si>
    <t>4040 · Restricted Contributions</t>
  </si>
  <si>
    <t>4185 · Event Proceeds</t>
  </si>
  <si>
    <t>4190 · Pass Thru Income FR &amp; STP</t>
  </si>
  <si>
    <t>4269 · Facility Use Fees</t>
  </si>
  <si>
    <t>4719 · Other Income</t>
  </si>
  <si>
    <t>Total Income</t>
  </si>
  <si>
    <t>Expense</t>
  </si>
  <si>
    <t>5450 · Total People Cost - BL</t>
  </si>
  <si>
    <t>5380 · Maint &amp; Insurance - BL</t>
  </si>
  <si>
    <t>5549 · Materialsfor Program&amp;Worship-BL</t>
  </si>
  <si>
    <t>5630 · Office &amp; Utilities - BL</t>
  </si>
  <si>
    <t>5709 · Denominational - BL</t>
  </si>
  <si>
    <t>5810 · Fundraising Expenses - BL</t>
  </si>
  <si>
    <t>5850 · Pass Thru to Charity - BL</t>
  </si>
  <si>
    <t>5945 · Audit,Pmt Process&amp;Bank Fees-BL</t>
  </si>
  <si>
    <t>5949 · Miscellaneous Expense - BL</t>
  </si>
  <si>
    <t>5305 · B &amp; G Projects - BL</t>
  </si>
  <si>
    <t>Total Expense</t>
  </si>
  <si>
    <t>Net Ordinary Income</t>
  </si>
  <si>
    <t>Other Income/Expense</t>
  </si>
  <si>
    <t>Other Income</t>
  </si>
  <si>
    <t>4850 · Other Sources of Cash</t>
  </si>
  <si>
    <t>Total Other Income</t>
  </si>
  <si>
    <t>Other Expense</t>
  </si>
  <si>
    <t>5800 · Other Uses of Cash</t>
  </si>
  <si>
    <t>June 30, 2018</t>
  </si>
  <si>
    <t>1032 - Stripe</t>
  </si>
  <si>
    <t>1027 -Stripe-Voices</t>
  </si>
  <si>
    <t>1029 - Stripe</t>
  </si>
  <si>
    <t>Total 1032 - Stripe</t>
  </si>
  <si>
    <t>1258 · Air Conditioning Deposit</t>
  </si>
  <si>
    <t>Nov 30, 2018</t>
  </si>
  <si>
    <t>Market value as of June 30, 2018 less withdrawals, plus deposits</t>
  </si>
  <si>
    <t>NET INCOME BUDGET VIEW</t>
  </si>
  <si>
    <t>Balance Sheet</t>
  </si>
  <si>
    <t>Remainder</t>
  </si>
  <si>
    <t>Formulas</t>
  </si>
  <si>
    <t>Comments</t>
  </si>
  <si>
    <t>B</t>
  </si>
  <si>
    <t>A</t>
  </si>
  <si>
    <t>C=A-B</t>
  </si>
  <si>
    <t>D</t>
  </si>
  <si>
    <t>E</t>
  </si>
  <si>
    <t>F=C+D-E</t>
  </si>
  <si>
    <t>P&amp;L Budget to Actual Summary July through November 2018</t>
  </si>
  <si>
    <t>64% ahead of budget</t>
  </si>
  <si>
    <t>10% ahead of budget</t>
  </si>
  <si>
    <t>Paving &amp; MH air conditioner</t>
  </si>
  <si>
    <t>Class related use of reserves</t>
  </si>
  <si>
    <t>Courageous Faith Consulting $2,950</t>
  </si>
  <si>
    <t>July - Nov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</si>
</sst>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 applyFill="1" applyBorder="1"/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3" xfId="0" applyNumberFormat="1" applyFont="1" applyBorder="1"/>
    <xf numFmtId="3" fontId="1" fillId="0" borderId="4" xfId="0" applyNumberFormat="1" applyFont="1" applyBorder="1"/>
    <xf numFmtId="49" fontId="2" fillId="0" borderId="0" xfId="0" applyNumberFormat="1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2" xfId="0" applyBorder="1"/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Continuous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C99FF"/>
      <color rgb="FF9999FF"/>
      <color rgb="FFCCCCFF"/>
      <color rgb="FFFFFF99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11" workbookViewId="0">
      <selection activeCell="F11" sqref="F11"/>
    </sheetView>
  </sheetViews>
  <sheetFormatPr baseColWidth="10" defaultColWidth="8.83203125" defaultRowHeight="14" x14ac:dyDescent="0"/>
  <cols>
    <col min="1" max="1" width="1.83203125" customWidth="1"/>
    <col min="2" max="2" width="2" customWidth="1"/>
    <col min="3" max="3" width="1.83203125" customWidth="1"/>
    <col min="4" max="4" width="2.33203125" customWidth="1"/>
    <col min="5" max="5" width="1.6640625" customWidth="1"/>
    <col min="6" max="6" width="39.5" customWidth="1"/>
    <col min="7" max="7" width="14.33203125" customWidth="1"/>
    <col min="9" max="9" width="2.5" customWidth="1"/>
    <col min="10" max="10" width="3" customWidth="1"/>
    <col min="11" max="11" width="2.5" customWidth="1"/>
    <col min="12" max="13" width="2.6640625" customWidth="1"/>
    <col min="14" max="14" width="39" customWidth="1"/>
    <col min="15" max="15" width="13.33203125" customWidth="1"/>
    <col min="16" max="16" width="21.33203125" customWidth="1"/>
  </cols>
  <sheetData>
    <row r="1" spans="1:15" ht="18">
      <c r="A1" s="4"/>
      <c r="B1" s="4"/>
      <c r="C1" s="4"/>
      <c r="D1" s="4"/>
      <c r="E1" s="4"/>
      <c r="F1" s="26" t="s">
        <v>130</v>
      </c>
      <c r="G1" s="4"/>
      <c r="N1" s="26" t="s">
        <v>130</v>
      </c>
    </row>
    <row r="2" spans="1:15">
      <c r="A2" s="4"/>
      <c r="B2" s="4"/>
      <c r="C2" s="4"/>
      <c r="D2" s="4"/>
      <c r="E2" s="4"/>
      <c r="F2" s="25"/>
      <c r="G2" s="4"/>
      <c r="N2" s="18"/>
    </row>
    <row r="3" spans="1:15" ht="19" thickBot="1">
      <c r="A3" s="3"/>
      <c r="B3" s="3"/>
      <c r="C3" s="3"/>
      <c r="D3" s="3"/>
      <c r="E3" s="3"/>
      <c r="F3" s="6"/>
      <c r="G3" s="7" t="s">
        <v>121</v>
      </c>
      <c r="H3" s="4"/>
      <c r="I3" s="3"/>
      <c r="J3" s="3"/>
      <c r="K3" s="3"/>
      <c r="L3" s="3"/>
      <c r="M3" s="3"/>
      <c r="N3" s="3"/>
      <c r="O3" s="7" t="s">
        <v>127</v>
      </c>
    </row>
    <row r="4" spans="1:15" ht="15" thickTop="1">
      <c r="A4" s="1" t="s">
        <v>0</v>
      </c>
      <c r="B4" s="1"/>
      <c r="C4" s="1"/>
      <c r="D4" s="1"/>
      <c r="E4" s="1"/>
      <c r="F4" s="1"/>
      <c r="G4" s="2"/>
      <c r="I4" s="1" t="s">
        <v>0</v>
      </c>
      <c r="J4" s="1"/>
      <c r="K4" s="1"/>
      <c r="L4" s="1"/>
      <c r="M4" s="1"/>
      <c r="N4" s="1"/>
      <c r="O4" s="2"/>
    </row>
    <row r="5" spans="1:15">
      <c r="A5" s="1"/>
      <c r="B5" s="1" t="s">
        <v>1</v>
      </c>
      <c r="C5" s="1"/>
      <c r="D5" s="1"/>
      <c r="E5" s="1"/>
      <c r="F5" s="1"/>
      <c r="G5" s="2"/>
      <c r="I5" s="1"/>
      <c r="J5" s="1" t="s">
        <v>1</v>
      </c>
      <c r="K5" s="1"/>
      <c r="L5" s="1"/>
      <c r="M5" s="1"/>
      <c r="N5" s="1"/>
      <c r="O5" s="2"/>
    </row>
    <row r="6" spans="1:15">
      <c r="A6" s="1"/>
      <c r="B6" s="1"/>
      <c r="C6" s="1" t="s">
        <v>2</v>
      </c>
      <c r="D6" s="1"/>
      <c r="E6" s="1"/>
      <c r="F6" s="1"/>
      <c r="G6" s="8"/>
      <c r="I6" s="1"/>
      <c r="J6" s="1"/>
      <c r="K6" s="1" t="s">
        <v>2</v>
      </c>
      <c r="L6" s="1"/>
      <c r="M6" s="1"/>
      <c r="N6" s="1"/>
      <c r="O6" s="2"/>
    </row>
    <row r="7" spans="1:15">
      <c r="A7" s="1"/>
      <c r="B7" s="1"/>
      <c r="C7" s="1"/>
      <c r="D7" s="1" t="s">
        <v>3</v>
      </c>
      <c r="E7" s="1"/>
      <c r="F7" s="1"/>
      <c r="G7" s="8">
        <v>226912.25</v>
      </c>
      <c r="I7" s="1"/>
      <c r="J7" s="1"/>
      <c r="K7" s="1"/>
      <c r="L7" s="1" t="s">
        <v>3</v>
      </c>
      <c r="M7" s="1"/>
      <c r="N7" s="1"/>
      <c r="O7" s="8">
        <v>218540.21</v>
      </c>
    </row>
    <row r="8" spans="1:15">
      <c r="A8" s="1"/>
      <c r="B8" s="1"/>
      <c r="C8" s="1"/>
      <c r="D8" s="1" t="s">
        <v>4</v>
      </c>
      <c r="E8" s="1"/>
      <c r="F8" s="1"/>
      <c r="G8" s="8">
        <v>100120.69</v>
      </c>
      <c r="I8" s="1"/>
      <c r="J8" s="1"/>
      <c r="K8" s="1"/>
      <c r="L8" s="1" t="s">
        <v>4</v>
      </c>
      <c r="M8" s="1"/>
      <c r="N8" s="1"/>
      <c r="O8" s="8">
        <v>100150.26</v>
      </c>
    </row>
    <row r="9" spans="1:15">
      <c r="A9" s="1"/>
      <c r="B9" s="1"/>
      <c r="C9" s="1"/>
      <c r="D9" s="1" t="s">
        <v>5</v>
      </c>
      <c r="E9" s="1"/>
      <c r="F9" s="1"/>
      <c r="G9" s="8">
        <v>17927.7</v>
      </c>
      <c r="I9" s="1"/>
      <c r="J9" s="1"/>
      <c r="K9" s="1"/>
      <c r="L9" s="1" t="s">
        <v>5</v>
      </c>
      <c r="M9" s="1"/>
      <c r="N9" s="1"/>
      <c r="O9" s="8">
        <v>2239.65</v>
      </c>
    </row>
    <row r="10" spans="1:15">
      <c r="A10" s="5"/>
      <c r="B10" s="5"/>
      <c r="C10" s="5"/>
      <c r="D10" s="1" t="s">
        <v>122</v>
      </c>
      <c r="E10" s="5"/>
      <c r="F10" s="5"/>
      <c r="G10" s="5"/>
      <c r="I10" s="1"/>
      <c r="J10" s="1"/>
      <c r="K10" s="1"/>
      <c r="L10" s="1" t="s">
        <v>6</v>
      </c>
      <c r="M10" s="1"/>
      <c r="N10" s="1"/>
      <c r="O10" s="8"/>
    </row>
    <row r="11" spans="1:15">
      <c r="A11" s="5"/>
      <c r="B11" s="5"/>
      <c r="C11" s="5"/>
      <c r="D11" s="5"/>
      <c r="E11" s="5" t="s">
        <v>123</v>
      </c>
      <c r="F11" s="5"/>
      <c r="G11" s="8">
        <v>0</v>
      </c>
      <c r="I11" s="1"/>
      <c r="J11" s="1"/>
      <c r="K11" s="1"/>
      <c r="L11" s="1"/>
      <c r="M11" s="1" t="s">
        <v>7</v>
      </c>
      <c r="N11" s="1"/>
      <c r="O11" s="8">
        <v>2557.29</v>
      </c>
    </row>
    <row r="12" spans="1:15" ht="15" thickBot="1">
      <c r="A12" s="5"/>
      <c r="B12" s="5"/>
      <c r="C12" s="5"/>
      <c r="D12" s="5"/>
      <c r="E12" s="5" t="s">
        <v>124</v>
      </c>
      <c r="F12" s="5"/>
      <c r="G12" s="9">
        <v>0</v>
      </c>
      <c r="I12" s="1"/>
      <c r="J12" s="1"/>
      <c r="K12" s="1"/>
      <c r="L12" s="1"/>
      <c r="M12" s="1" t="s">
        <v>8</v>
      </c>
      <c r="N12" s="1"/>
      <c r="O12" s="9">
        <v>3827.57</v>
      </c>
    </row>
    <row r="13" spans="1:15">
      <c r="A13" s="5"/>
      <c r="B13" s="5"/>
      <c r="C13" s="5" t="s">
        <v>125</v>
      </c>
      <c r="D13" s="5"/>
      <c r="E13" s="5"/>
      <c r="F13" s="5"/>
      <c r="G13" s="8">
        <f>ROUND(SUM(G10:G12),5)</f>
        <v>0</v>
      </c>
      <c r="I13" s="1"/>
      <c r="J13" s="1"/>
      <c r="K13" s="1"/>
      <c r="L13" s="1" t="s">
        <v>9</v>
      </c>
      <c r="M13" s="1"/>
      <c r="N13" s="1"/>
      <c r="O13" s="8">
        <f>ROUND(SUM(O10:O12),5)</f>
        <v>6384.86</v>
      </c>
    </row>
    <row r="14" spans="1:15">
      <c r="A14" s="1"/>
      <c r="B14" s="1"/>
      <c r="C14" s="1"/>
      <c r="D14" s="1" t="s">
        <v>10</v>
      </c>
      <c r="E14" s="1"/>
      <c r="F14" s="1"/>
      <c r="G14" s="8">
        <v>1099.9100000000001</v>
      </c>
      <c r="I14" s="1"/>
      <c r="J14" s="1"/>
      <c r="K14" s="1"/>
      <c r="L14" s="1" t="s">
        <v>10</v>
      </c>
      <c r="M14" s="1"/>
      <c r="N14" s="1"/>
      <c r="O14" s="8">
        <v>1099.9100000000001</v>
      </c>
    </row>
    <row r="15" spans="1:15" ht="15" thickBot="1">
      <c r="A15" s="1"/>
      <c r="B15" s="1"/>
      <c r="C15" s="1"/>
      <c r="D15" s="1" t="s">
        <v>11</v>
      </c>
      <c r="E15" s="1"/>
      <c r="F15" s="1"/>
      <c r="G15" s="10">
        <v>47</v>
      </c>
      <c r="I15" s="1"/>
      <c r="J15" s="1"/>
      <c r="K15" s="1"/>
      <c r="L15" s="1" t="s">
        <v>11</v>
      </c>
      <c r="M15" s="1"/>
      <c r="N15" s="1"/>
      <c r="O15" s="9">
        <v>197</v>
      </c>
    </row>
    <row r="16" spans="1:15" ht="15" thickBot="1">
      <c r="A16" s="1"/>
      <c r="B16" s="1"/>
      <c r="C16" s="1" t="s">
        <v>12</v>
      </c>
      <c r="D16" s="1"/>
      <c r="E16" s="1"/>
      <c r="F16" s="1"/>
      <c r="G16" s="11">
        <f>ROUND(SUM(G6:G15),5)</f>
        <v>346107.55</v>
      </c>
      <c r="I16" s="1"/>
      <c r="J16" s="1"/>
      <c r="K16" s="1" t="s">
        <v>12</v>
      </c>
      <c r="L16" s="1"/>
      <c r="M16" s="1"/>
      <c r="N16" s="1"/>
      <c r="O16" s="8">
        <f>ROUND(SUM(O6:O9)+SUM(O13:O15),5)</f>
        <v>328611.89</v>
      </c>
    </row>
    <row r="17" spans="1:16">
      <c r="A17" s="1"/>
      <c r="B17" s="1" t="s">
        <v>13</v>
      </c>
      <c r="C17" s="1"/>
      <c r="D17" s="1"/>
      <c r="E17" s="1"/>
      <c r="F17" s="1"/>
      <c r="I17" s="1"/>
      <c r="J17" s="1"/>
      <c r="K17" s="1" t="s">
        <v>13</v>
      </c>
      <c r="L17" s="1"/>
      <c r="M17" s="1"/>
      <c r="N17" s="1"/>
      <c r="O17" s="8"/>
    </row>
    <row r="18" spans="1:16" ht="15" thickBot="1">
      <c r="A18" s="1"/>
      <c r="B18" s="1"/>
      <c r="C18" s="1" t="s">
        <v>14</v>
      </c>
      <c r="D18" s="1"/>
      <c r="E18" s="1"/>
      <c r="F18" s="1"/>
      <c r="G18" s="14">
        <v>0</v>
      </c>
      <c r="I18" s="1"/>
      <c r="J18" s="1"/>
      <c r="K18" s="1"/>
      <c r="L18" s="1" t="s">
        <v>14</v>
      </c>
      <c r="M18" s="1"/>
      <c r="N18" s="1"/>
      <c r="O18" s="10">
        <v>653</v>
      </c>
    </row>
    <row r="19" spans="1:16" ht="15" thickBot="1">
      <c r="C19" s="1" t="s">
        <v>15</v>
      </c>
      <c r="D19" s="1"/>
      <c r="E19" s="1"/>
      <c r="F19" s="1"/>
      <c r="G19" s="11">
        <f>ROUND(SUM(G17:G18),5)</f>
        <v>0</v>
      </c>
      <c r="I19" s="1"/>
      <c r="J19" s="1"/>
      <c r="K19" s="1" t="s">
        <v>15</v>
      </c>
      <c r="L19" s="1"/>
      <c r="M19" s="1"/>
      <c r="N19" s="1"/>
      <c r="O19" s="11">
        <f>ROUND(SUM(O17:O18),5)</f>
        <v>653</v>
      </c>
    </row>
    <row r="20" spans="1:16">
      <c r="B20" s="1" t="s">
        <v>16</v>
      </c>
      <c r="G20" s="8">
        <f>ROUND(G5+G16,5)</f>
        <v>346107.55</v>
      </c>
      <c r="I20" s="1"/>
      <c r="J20" s="1" t="s">
        <v>16</v>
      </c>
      <c r="K20" s="1"/>
      <c r="L20" s="1"/>
      <c r="M20" s="1"/>
      <c r="N20" s="1"/>
      <c r="O20" s="8">
        <f>ROUND(O5+O16+O19,5)</f>
        <v>329264.89</v>
      </c>
    </row>
    <row r="21" spans="1:16">
      <c r="A21" s="1"/>
      <c r="B21" s="1" t="s">
        <v>17</v>
      </c>
      <c r="C21" s="1"/>
      <c r="D21" s="1"/>
      <c r="E21" s="1"/>
      <c r="F21" s="1"/>
      <c r="G21" s="8"/>
      <c r="I21" s="1"/>
      <c r="J21" s="1" t="s">
        <v>17</v>
      </c>
      <c r="K21" s="1"/>
      <c r="L21" s="1"/>
      <c r="M21" s="1"/>
      <c r="N21" s="1"/>
      <c r="O21" s="8"/>
    </row>
    <row r="22" spans="1:16">
      <c r="A22" s="1"/>
      <c r="B22" s="1"/>
      <c r="C22" s="1" t="s">
        <v>18</v>
      </c>
      <c r="D22" s="1"/>
      <c r="E22" s="1"/>
      <c r="F22" s="1"/>
      <c r="G22" s="8">
        <v>1000000</v>
      </c>
      <c r="I22" s="1"/>
      <c r="J22" s="1"/>
      <c r="K22" s="1" t="s">
        <v>18</v>
      </c>
      <c r="L22" s="1"/>
      <c r="M22" s="1"/>
      <c r="N22" s="1"/>
      <c r="O22" s="8">
        <v>1000000</v>
      </c>
    </row>
    <row r="23" spans="1:16">
      <c r="A23" s="1"/>
      <c r="B23" s="1"/>
      <c r="C23" s="1" t="s">
        <v>19</v>
      </c>
      <c r="D23" s="1"/>
      <c r="E23" s="1"/>
      <c r="F23" s="1"/>
      <c r="G23" s="8">
        <v>116900</v>
      </c>
      <c r="I23" s="1"/>
      <c r="J23" s="1"/>
      <c r="K23" s="1" t="s">
        <v>19</v>
      </c>
      <c r="L23" s="1"/>
      <c r="M23" s="1"/>
      <c r="N23" s="1"/>
      <c r="O23" s="8">
        <v>116900</v>
      </c>
    </row>
    <row r="24" spans="1:16">
      <c r="A24" s="1"/>
      <c r="B24" s="1"/>
      <c r="C24" s="1" t="s">
        <v>20</v>
      </c>
      <c r="D24" s="1"/>
      <c r="E24" s="1"/>
      <c r="F24" s="1"/>
      <c r="G24" s="8">
        <v>1000000</v>
      </c>
      <c r="I24" s="1"/>
      <c r="J24" s="1"/>
      <c r="K24" s="1" t="s">
        <v>20</v>
      </c>
      <c r="L24" s="1"/>
      <c r="M24" s="1"/>
      <c r="N24" s="1"/>
      <c r="O24" s="8">
        <v>1000000</v>
      </c>
    </row>
    <row r="25" spans="1:16">
      <c r="A25" s="1"/>
      <c r="B25" s="1"/>
      <c r="C25" s="1" t="s">
        <v>21</v>
      </c>
      <c r="D25" s="1"/>
      <c r="E25" s="1"/>
      <c r="F25" s="1"/>
      <c r="G25" s="8">
        <v>900000</v>
      </c>
      <c r="I25" s="1"/>
      <c r="J25" s="1"/>
      <c r="K25" s="1" t="s">
        <v>21</v>
      </c>
      <c r="L25" s="1"/>
      <c r="M25" s="1"/>
      <c r="N25" s="1"/>
      <c r="O25" s="8">
        <v>900000</v>
      </c>
    </row>
    <row r="26" spans="1:16">
      <c r="A26" s="1"/>
      <c r="B26" s="1"/>
      <c r="C26" s="1" t="s">
        <v>22</v>
      </c>
      <c r="D26" s="1"/>
      <c r="E26" s="1"/>
      <c r="F26" s="1"/>
      <c r="G26" s="8">
        <v>181698.05</v>
      </c>
      <c r="I26" s="1"/>
      <c r="J26" s="1"/>
      <c r="K26" s="1" t="s">
        <v>22</v>
      </c>
      <c r="L26" s="1"/>
      <c r="M26" s="1"/>
      <c r="N26" s="1"/>
      <c r="O26" s="8">
        <v>181698.05</v>
      </c>
    </row>
    <row r="27" spans="1:16">
      <c r="A27" s="1"/>
      <c r="B27" s="1"/>
      <c r="C27" s="1" t="s">
        <v>23</v>
      </c>
      <c r="D27" s="1"/>
      <c r="E27" s="1"/>
      <c r="F27" s="1"/>
      <c r="G27" s="8">
        <v>106880</v>
      </c>
      <c r="I27" s="1"/>
      <c r="J27" s="1"/>
      <c r="K27" s="1" t="s">
        <v>23</v>
      </c>
      <c r="L27" s="1"/>
      <c r="M27" s="1"/>
      <c r="N27" s="1"/>
      <c r="O27" s="8">
        <v>106880</v>
      </c>
    </row>
    <row r="28" spans="1:16" ht="15" thickBot="1">
      <c r="A28" s="1"/>
      <c r="B28" s="1"/>
      <c r="C28" s="1" t="s">
        <v>24</v>
      </c>
      <c r="D28" s="1"/>
      <c r="E28" s="1"/>
      <c r="F28" s="1"/>
      <c r="G28" s="9">
        <v>-298491.59000000003</v>
      </c>
      <c r="I28" s="1"/>
      <c r="J28" s="1"/>
      <c r="K28" s="1" t="s">
        <v>24</v>
      </c>
      <c r="L28" s="1"/>
      <c r="M28" s="1"/>
      <c r="N28" s="1"/>
      <c r="O28" s="9">
        <v>-298491.59000000003</v>
      </c>
    </row>
    <row r="29" spans="1:16">
      <c r="A29" s="1"/>
      <c r="B29" s="1" t="s">
        <v>25</v>
      </c>
      <c r="C29" s="1"/>
      <c r="D29" s="1"/>
      <c r="E29" s="1"/>
      <c r="F29" s="1"/>
      <c r="G29" s="8">
        <f>ROUND(SUM(G21:G28),5)</f>
        <v>3006986.46</v>
      </c>
      <c r="I29" s="1"/>
      <c r="J29" s="1" t="s">
        <v>25</v>
      </c>
      <c r="K29" s="1"/>
      <c r="L29" s="1"/>
      <c r="M29" s="1"/>
      <c r="N29" s="1"/>
      <c r="O29" s="8">
        <f>ROUND(SUM(O21:O28),5)</f>
        <v>3006986.46</v>
      </c>
    </row>
    <row r="30" spans="1:16" ht="65.25" customHeight="1">
      <c r="A30" s="1"/>
      <c r="B30" s="1" t="s">
        <v>26</v>
      </c>
      <c r="C30" s="1"/>
      <c r="D30" s="1"/>
      <c r="E30" s="1"/>
      <c r="F30" s="1"/>
      <c r="G30" s="8"/>
      <c r="I30" s="1"/>
      <c r="J30" s="1" t="s">
        <v>26</v>
      </c>
      <c r="K30" s="1"/>
      <c r="L30" s="1"/>
      <c r="M30" s="1"/>
      <c r="N30" s="1"/>
      <c r="O30" s="8"/>
      <c r="P30" s="16" t="s">
        <v>128</v>
      </c>
    </row>
    <row r="31" spans="1:16">
      <c r="A31" s="1"/>
      <c r="B31" s="1"/>
      <c r="C31" s="1" t="s">
        <v>27</v>
      </c>
      <c r="D31" s="1"/>
      <c r="E31" s="1"/>
      <c r="F31" s="1"/>
      <c r="G31" s="8"/>
      <c r="I31" s="1"/>
      <c r="J31" s="1"/>
      <c r="K31" s="1" t="s">
        <v>27</v>
      </c>
      <c r="L31" s="1"/>
      <c r="M31" s="1"/>
      <c r="N31" s="1"/>
      <c r="O31" s="8"/>
    </row>
    <row r="32" spans="1:16">
      <c r="A32" s="1"/>
      <c r="B32" s="1"/>
      <c r="C32" s="1"/>
      <c r="D32" s="1" t="s">
        <v>28</v>
      </c>
      <c r="E32" s="1"/>
      <c r="F32" s="1"/>
      <c r="G32" s="8">
        <v>661089.74</v>
      </c>
      <c r="I32" s="1"/>
      <c r="J32" s="1"/>
      <c r="K32" s="1"/>
      <c r="L32" s="1" t="s">
        <v>28</v>
      </c>
      <c r="M32" s="1"/>
      <c r="N32" s="1"/>
      <c r="O32" s="8">
        <v>661089.74</v>
      </c>
    </row>
    <row r="33" spans="1:15">
      <c r="A33" s="1"/>
      <c r="B33" s="1"/>
      <c r="C33" s="1"/>
      <c r="D33" s="1" t="s">
        <v>29</v>
      </c>
      <c r="E33" s="1"/>
      <c r="F33" s="1"/>
      <c r="G33" s="8">
        <v>196804.91</v>
      </c>
      <c r="I33" s="1"/>
      <c r="J33" s="1"/>
      <c r="K33" s="1"/>
      <c r="L33" s="1" t="s">
        <v>29</v>
      </c>
      <c r="M33" s="1"/>
      <c r="N33" s="1"/>
      <c r="O33" s="8">
        <v>400988.06</v>
      </c>
    </row>
    <row r="34" spans="1:15">
      <c r="A34" s="1"/>
      <c r="B34" s="1"/>
      <c r="C34" s="1"/>
      <c r="D34" s="1" t="s">
        <v>30</v>
      </c>
      <c r="E34" s="1"/>
      <c r="F34" s="1"/>
      <c r="G34" s="8">
        <v>199267.48</v>
      </c>
      <c r="I34" s="1"/>
      <c r="J34" s="1"/>
      <c r="K34" s="1"/>
      <c r="L34" s="1" t="s">
        <v>30</v>
      </c>
      <c r="M34" s="1"/>
      <c r="N34" s="1"/>
      <c r="O34" s="8">
        <v>199267.48</v>
      </c>
    </row>
    <row r="35" spans="1:15">
      <c r="A35" s="1"/>
      <c r="B35" s="1"/>
      <c r="C35" s="1"/>
      <c r="D35" s="1" t="s">
        <v>31</v>
      </c>
      <c r="E35" s="1"/>
      <c r="F35" s="1"/>
      <c r="G35" s="8">
        <v>39143.870000000003</v>
      </c>
      <c r="I35" s="1"/>
      <c r="J35" s="1"/>
      <c r="K35" s="1"/>
      <c r="L35" s="1" t="s">
        <v>31</v>
      </c>
      <c r="M35" s="1"/>
      <c r="N35" s="1"/>
      <c r="O35" s="8">
        <v>39143.870000000003</v>
      </c>
    </row>
    <row r="36" spans="1:15">
      <c r="A36" s="1"/>
      <c r="B36" s="1"/>
      <c r="C36" s="1"/>
      <c r="D36" s="1" t="s">
        <v>32</v>
      </c>
      <c r="E36" s="1"/>
      <c r="F36" s="1"/>
      <c r="G36" s="8">
        <v>3733.02</v>
      </c>
      <c r="I36" s="1"/>
      <c r="J36" s="1"/>
      <c r="K36" s="1"/>
      <c r="L36" s="1" t="s">
        <v>32</v>
      </c>
      <c r="M36" s="1"/>
      <c r="N36" s="1"/>
      <c r="O36" s="8">
        <v>3733.02</v>
      </c>
    </row>
    <row r="37" spans="1:15">
      <c r="A37" s="1"/>
      <c r="B37" s="1"/>
      <c r="C37" s="1"/>
      <c r="D37" s="1" t="s">
        <v>33</v>
      </c>
      <c r="E37" s="1"/>
      <c r="F37" s="1"/>
      <c r="G37" s="8">
        <v>3733.02</v>
      </c>
      <c r="I37" s="1"/>
      <c r="J37" s="1"/>
      <c r="K37" s="1"/>
      <c r="L37" s="1" t="s">
        <v>33</v>
      </c>
      <c r="M37" s="1"/>
      <c r="N37" s="1"/>
      <c r="O37" s="8">
        <v>3733.02</v>
      </c>
    </row>
    <row r="38" spans="1:15">
      <c r="A38" s="1"/>
      <c r="B38" s="1"/>
      <c r="C38" s="1"/>
      <c r="D38" s="1" t="s">
        <v>34</v>
      </c>
      <c r="E38" s="1"/>
      <c r="F38" s="1"/>
      <c r="G38" s="8">
        <v>76735.070000000007</v>
      </c>
      <c r="I38" s="1"/>
      <c r="J38" s="1"/>
      <c r="K38" s="1"/>
      <c r="L38" s="1" t="s">
        <v>34</v>
      </c>
      <c r="M38" s="1"/>
      <c r="N38" s="1"/>
      <c r="O38" s="8">
        <v>76735.070000000007</v>
      </c>
    </row>
    <row r="39" spans="1:15" ht="15" thickBot="1">
      <c r="A39" s="1"/>
      <c r="B39" s="1"/>
      <c r="C39" s="1"/>
      <c r="D39" s="1" t="s">
        <v>35</v>
      </c>
      <c r="E39" s="1"/>
      <c r="F39" s="1"/>
      <c r="G39" s="9">
        <v>1462838.76</v>
      </c>
      <c r="I39" s="1"/>
      <c r="J39" s="1"/>
      <c r="K39" s="1"/>
      <c r="L39" s="1" t="s">
        <v>35</v>
      </c>
      <c r="M39" s="1"/>
      <c r="N39" s="1"/>
      <c r="O39" s="9">
        <v>1462838.76</v>
      </c>
    </row>
    <row r="40" spans="1:15">
      <c r="A40" s="1"/>
      <c r="B40" s="1"/>
      <c r="C40" s="1" t="s">
        <v>36</v>
      </c>
      <c r="D40" s="1"/>
      <c r="E40" s="1"/>
      <c r="F40" s="1"/>
      <c r="G40" s="8">
        <f>ROUND(SUM(G31:G39),5)</f>
        <v>2643345.87</v>
      </c>
      <c r="I40" s="1"/>
      <c r="J40" s="1"/>
      <c r="K40" s="1" t="s">
        <v>36</v>
      </c>
      <c r="L40" s="1"/>
      <c r="M40" s="1"/>
      <c r="N40" s="1"/>
      <c r="O40" s="8">
        <f>ROUND(SUM(O31:O39),5)</f>
        <v>2847529.02</v>
      </c>
    </row>
    <row r="41" spans="1:15">
      <c r="A41" s="1"/>
      <c r="B41" s="1"/>
      <c r="C41" s="1" t="s">
        <v>37</v>
      </c>
      <c r="D41" s="1"/>
      <c r="E41" s="1"/>
      <c r="F41" s="1"/>
      <c r="G41" s="8">
        <v>1000</v>
      </c>
      <c r="I41" s="1"/>
      <c r="J41" s="1"/>
      <c r="K41" s="1" t="s">
        <v>37</v>
      </c>
      <c r="L41" s="1"/>
      <c r="M41" s="1"/>
      <c r="N41" s="1"/>
      <c r="O41" s="10">
        <v>1000</v>
      </c>
    </row>
    <row r="42" spans="1:15">
      <c r="A42" s="1"/>
      <c r="B42" s="1"/>
      <c r="C42" s="1"/>
      <c r="D42" s="1"/>
      <c r="E42" s="1"/>
      <c r="F42" s="1"/>
      <c r="G42" s="8"/>
    </row>
    <row r="43" spans="1:15" ht="15" thickBot="1">
      <c r="A43" s="1"/>
      <c r="B43" s="1"/>
      <c r="C43" s="1" t="s">
        <v>126</v>
      </c>
      <c r="D43" s="1"/>
      <c r="E43" s="1"/>
      <c r="F43" s="1"/>
      <c r="G43" s="10">
        <v>2248</v>
      </c>
      <c r="K43" s="1" t="s">
        <v>126</v>
      </c>
      <c r="L43" s="1"/>
      <c r="M43" s="1"/>
      <c r="N43" s="1"/>
      <c r="O43" s="15">
        <v>0</v>
      </c>
    </row>
    <row r="44" spans="1:15" ht="15" thickBot="1">
      <c r="A44" s="1"/>
      <c r="B44" s="1" t="s">
        <v>38</v>
      </c>
      <c r="C44" s="1"/>
      <c r="D44" s="1"/>
      <c r="E44" s="1"/>
      <c r="F44" s="1"/>
      <c r="G44" s="12">
        <f>ROUND(G30+SUM(G40:G43),5)</f>
        <v>2646593.87</v>
      </c>
      <c r="I44" s="1"/>
      <c r="J44" s="1" t="s">
        <v>38</v>
      </c>
      <c r="K44" s="1"/>
      <c r="L44" s="1"/>
      <c r="M44" s="1"/>
      <c r="N44" s="1"/>
      <c r="O44" s="12">
        <f>ROUND(O30+SUM(O40:O41),5)</f>
        <v>2848529.02</v>
      </c>
    </row>
    <row r="45" spans="1:15" ht="15" thickBot="1">
      <c r="A45" s="1" t="s">
        <v>39</v>
      </c>
      <c r="B45" s="1"/>
      <c r="C45" s="1"/>
      <c r="D45" s="1"/>
      <c r="E45" s="1"/>
      <c r="F45" s="1"/>
      <c r="G45" s="13">
        <f>ROUND(G4+G20+G29+G44,5)</f>
        <v>5999687.8799999999</v>
      </c>
      <c r="I45" s="1" t="s">
        <v>39</v>
      </c>
      <c r="J45" s="1"/>
      <c r="K45" s="1"/>
      <c r="L45" s="1"/>
      <c r="M45" s="1"/>
      <c r="N45" s="1"/>
      <c r="O45" s="13">
        <f>ROUND(O4+O20+O29+O44,5)</f>
        <v>6184780.3700000001</v>
      </c>
    </row>
    <row r="46" spans="1:15" ht="15" thickTop="1">
      <c r="A46" s="1" t="s">
        <v>40</v>
      </c>
      <c r="B46" s="1"/>
      <c r="C46" s="1"/>
      <c r="D46" s="1"/>
      <c r="E46" s="1"/>
      <c r="F46" s="1"/>
      <c r="G46" s="8"/>
      <c r="I46" s="1" t="s">
        <v>40</v>
      </c>
      <c r="J46" s="1"/>
      <c r="K46" s="1"/>
      <c r="L46" s="1"/>
      <c r="M46" s="1"/>
      <c r="N46" s="1"/>
      <c r="O46" s="8"/>
    </row>
    <row r="47" spans="1:15">
      <c r="A47" s="1"/>
      <c r="B47" s="1" t="s">
        <v>41</v>
      </c>
      <c r="C47" s="1"/>
      <c r="D47" s="1"/>
      <c r="E47" s="1"/>
      <c r="F47" s="1"/>
      <c r="G47" s="8"/>
      <c r="I47" s="1"/>
      <c r="J47" s="1" t="s">
        <v>41</v>
      </c>
      <c r="K47" s="1"/>
      <c r="L47" s="1"/>
      <c r="M47" s="1"/>
      <c r="N47" s="1"/>
      <c r="O47" s="8"/>
    </row>
    <row r="48" spans="1:15">
      <c r="A48" s="1"/>
      <c r="B48" s="1"/>
      <c r="C48" s="1" t="s">
        <v>42</v>
      </c>
      <c r="D48" s="1"/>
      <c r="E48" s="1"/>
      <c r="F48" s="1"/>
      <c r="G48" s="8"/>
      <c r="I48" s="1"/>
      <c r="J48" s="1"/>
      <c r="K48" s="1" t="s">
        <v>42</v>
      </c>
      <c r="L48" s="1"/>
      <c r="M48" s="1"/>
      <c r="N48" s="1"/>
      <c r="O48" s="8"/>
    </row>
    <row r="49" spans="1:15">
      <c r="A49" s="1"/>
      <c r="B49" s="1"/>
      <c r="C49" s="1"/>
      <c r="D49" s="1" t="s">
        <v>43</v>
      </c>
      <c r="E49" s="1"/>
      <c r="F49" s="1"/>
      <c r="G49" s="8"/>
      <c r="I49" s="1"/>
      <c r="J49" s="1"/>
      <c r="K49" s="1"/>
      <c r="L49" s="1" t="s">
        <v>43</v>
      </c>
      <c r="M49" s="1"/>
      <c r="N49" s="1"/>
      <c r="O49" s="8"/>
    </row>
    <row r="50" spans="1:15">
      <c r="A50" s="1"/>
      <c r="B50" s="1"/>
      <c r="C50" s="1"/>
      <c r="D50" s="1"/>
      <c r="E50" s="1" t="s">
        <v>44</v>
      </c>
      <c r="F50" s="1"/>
      <c r="G50" s="8">
        <v>2870.34</v>
      </c>
      <c r="I50" s="1"/>
      <c r="J50" s="1"/>
      <c r="K50" s="1"/>
      <c r="L50" s="1"/>
      <c r="M50" s="1" t="s">
        <v>44</v>
      </c>
      <c r="N50" s="1"/>
      <c r="O50" s="8">
        <v>2970.36</v>
      </c>
    </row>
    <row r="51" spans="1:15">
      <c r="A51" s="1"/>
      <c r="B51" s="1"/>
      <c r="C51" s="1"/>
      <c r="D51" s="1"/>
      <c r="E51" s="1" t="s">
        <v>45</v>
      </c>
      <c r="F51" s="1"/>
      <c r="G51" s="8"/>
      <c r="I51" s="1"/>
      <c r="J51" s="1"/>
      <c r="K51" s="1"/>
      <c r="L51" s="1"/>
      <c r="M51" s="1" t="s">
        <v>45</v>
      </c>
      <c r="N51" s="1"/>
      <c r="O51" s="8"/>
    </row>
    <row r="52" spans="1:15" ht="15" thickBot="1">
      <c r="A52" s="1"/>
      <c r="B52" s="1"/>
      <c r="C52" s="1"/>
      <c r="D52" s="1"/>
      <c r="E52" s="1"/>
      <c r="F52" s="1" t="s">
        <v>46</v>
      </c>
      <c r="G52" s="9">
        <v>25</v>
      </c>
      <c r="I52" s="1"/>
      <c r="J52" s="1"/>
      <c r="K52" s="1"/>
      <c r="L52" s="1"/>
      <c r="M52" s="1"/>
      <c r="N52" s="1" t="s">
        <v>46</v>
      </c>
      <c r="O52" s="9">
        <v>25</v>
      </c>
    </row>
    <row r="53" spans="1:15">
      <c r="A53" s="1"/>
      <c r="B53" s="1"/>
      <c r="C53" s="1"/>
      <c r="D53" s="1"/>
      <c r="E53" s="1" t="s">
        <v>47</v>
      </c>
      <c r="F53" s="1"/>
      <c r="G53" s="8">
        <f>ROUND(SUM(G51:G52),5)</f>
        <v>25</v>
      </c>
      <c r="I53" s="1"/>
      <c r="J53" s="1"/>
      <c r="K53" s="1"/>
      <c r="L53" s="1"/>
      <c r="M53" s="1" t="s">
        <v>47</v>
      </c>
      <c r="N53" s="1"/>
      <c r="O53" s="8">
        <f>ROUND(SUM(O51:O52),5)</f>
        <v>25</v>
      </c>
    </row>
    <row r="54" spans="1:15">
      <c r="A54" s="1"/>
      <c r="B54" s="1"/>
      <c r="C54" s="1"/>
      <c r="D54" s="1"/>
      <c r="E54" s="1" t="s">
        <v>48</v>
      </c>
      <c r="F54" s="1"/>
      <c r="G54" s="8">
        <v>145010</v>
      </c>
      <c r="I54" s="1"/>
      <c r="J54" s="1"/>
      <c r="K54" s="1"/>
      <c r="L54" s="1"/>
      <c r="M54" s="1" t="s">
        <v>48</v>
      </c>
      <c r="N54" s="1"/>
      <c r="O54" s="8">
        <v>20000</v>
      </c>
    </row>
    <row r="55" spans="1:15" ht="15" thickBot="1">
      <c r="A55" s="1"/>
      <c r="B55" s="1"/>
      <c r="C55" s="1"/>
      <c r="D55" s="1"/>
      <c r="E55" s="1" t="s">
        <v>49</v>
      </c>
      <c r="F55" s="1"/>
      <c r="G55" s="10">
        <v>3063</v>
      </c>
      <c r="I55" s="1"/>
      <c r="J55" s="1"/>
      <c r="K55" s="1"/>
      <c r="L55" s="1"/>
      <c r="M55" s="1" t="s">
        <v>49</v>
      </c>
      <c r="N55" s="1"/>
      <c r="O55" s="10">
        <v>1623</v>
      </c>
    </row>
    <row r="56" spans="1:15" ht="15" thickBot="1">
      <c r="A56" s="1"/>
      <c r="B56" s="1"/>
      <c r="C56" s="1"/>
      <c r="D56" s="1" t="s">
        <v>50</v>
      </c>
      <c r="E56" s="1"/>
      <c r="F56" s="1"/>
      <c r="G56" s="12">
        <f>ROUND(SUM(G49:G50)+SUM(G53:G55),5)</f>
        <v>150968.34</v>
      </c>
      <c r="I56" s="1"/>
      <c r="J56" s="1"/>
      <c r="K56" s="1"/>
      <c r="L56" s="1" t="s">
        <v>50</v>
      </c>
      <c r="M56" s="1"/>
      <c r="N56" s="1"/>
      <c r="O56" s="12">
        <f>ROUND(SUM(O49:O50)+SUM(O53:O55),5)</f>
        <v>24618.36</v>
      </c>
    </row>
    <row r="57" spans="1:15" ht="15" thickBot="1">
      <c r="A57" s="1"/>
      <c r="B57" s="1"/>
      <c r="C57" s="1" t="s">
        <v>51</v>
      </c>
      <c r="D57" s="1"/>
      <c r="E57" s="1"/>
      <c r="F57" s="1"/>
      <c r="G57" s="11">
        <f>ROUND(G48+G56,5)</f>
        <v>150968.34</v>
      </c>
      <c r="I57" s="1"/>
      <c r="J57" s="1"/>
      <c r="K57" s="1" t="s">
        <v>51</v>
      </c>
      <c r="L57" s="1"/>
      <c r="M57" s="1"/>
      <c r="N57" s="1"/>
      <c r="O57" s="11">
        <f>ROUND(O48+O56,5)</f>
        <v>24618.36</v>
      </c>
    </row>
    <row r="58" spans="1:15">
      <c r="A58" s="1"/>
      <c r="B58" s="1" t="s">
        <v>52</v>
      </c>
      <c r="C58" s="1"/>
      <c r="D58" s="1"/>
      <c r="E58" s="1"/>
      <c r="F58" s="1"/>
      <c r="G58" s="8">
        <f>ROUND(G47+G57,5)</f>
        <v>150968.34</v>
      </c>
      <c r="I58" s="1"/>
      <c r="J58" s="1" t="s">
        <v>52</v>
      </c>
      <c r="K58" s="1"/>
      <c r="L58" s="1"/>
      <c r="M58" s="1"/>
      <c r="N58" s="1"/>
      <c r="O58" s="8">
        <f>ROUND(O47+O57,5)</f>
        <v>24618.36</v>
      </c>
    </row>
    <row r="59" spans="1:15">
      <c r="A59" s="1"/>
      <c r="B59" s="1" t="s">
        <v>53</v>
      </c>
      <c r="C59" s="1"/>
      <c r="D59" s="1"/>
      <c r="E59" s="1"/>
      <c r="F59" s="1"/>
      <c r="G59" s="8"/>
      <c r="I59" s="1"/>
      <c r="J59" s="1" t="s">
        <v>53</v>
      </c>
      <c r="K59" s="1"/>
      <c r="L59" s="1"/>
      <c r="M59" s="1"/>
      <c r="N59" s="1"/>
      <c r="O59" s="8"/>
    </row>
    <row r="60" spans="1:15">
      <c r="A60" s="1"/>
      <c r="B60" s="1"/>
      <c r="C60" s="1" t="s">
        <v>54</v>
      </c>
      <c r="D60" s="1"/>
      <c r="E60" s="1"/>
      <c r="F60" s="1"/>
      <c r="G60" s="8"/>
      <c r="I60" s="1"/>
      <c r="J60" s="1"/>
      <c r="K60" s="1" t="s">
        <v>54</v>
      </c>
      <c r="L60" s="1"/>
      <c r="M60" s="1"/>
      <c r="N60" s="1"/>
      <c r="O60" s="8"/>
    </row>
    <row r="61" spans="1:15">
      <c r="A61" s="1"/>
      <c r="B61" s="1"/>
      <c r="C61" s="1"/>
      <c r="D61" s="1" t="s">
        <v>55</v>
      </c>
      <c r="E61" s="1"/>
      <c r="F61" s="1"/>
      <c r="G61" s="8">
        <v>3000000</v>
      </c>
      <c r="I61" s="1"/>
      <c r="J61" s="1"/>
      <c r="K61" s="1"/>
      <c r="L61" s="1" t="s">
        <v>55</v>
      </c>
      <c r="M61" s="1"/>
      <c r="N61" s="1"/>
      <c r="O61" s="8">
        <v>3000000</v>
      </c>
    </row>
    <row r="62" spans="1:15" ht="15" thickBot="1">
      <c r="A62" s="1"/>
      <c r="B62" s="1"/>
      <c r="C62" s="1"/>
      <c r="D62" s="1" t="s">
        <v>56</v>
      </c>
      <c r="E62" s="1"/>
      <c r="F62" s="1"/>
      <c r="G62" s="9">
        <v>6986.41</v>
      </c>
      <c r="I62" s="1"/>
      <c r="J62" s="1"/>
      <c r="K62" s="1"/>
      <c r="L62" s="1" t="s">
        <v>56</v>
      </c>
      <c r="M62" s="1"/>
      <c r="N62" s="1"/>
      <c r="O62" s="9">
        <v>6986.41</v>
      </c>
    </row>
    <row r="63" spans="1:15">
      <c r="A63" s="1"/>
      <c r="B63" s="1"/>
      <c r="C63" s="1" t="s">
        <v>57</v>
      </c>
      <c r="D63" s="1"/>
      <c r="E63" s="1"/>
      <c r="F63" s="1"/>
      <c r="G63" s="8">
        <f>ROUND(SUM(G60:G62),5)</f>
        <v>3006986.41</v>
      </c>
      <c r="I63" s="1"/>
      <c r="J63" s="1"/>
      <c r="K63" s="1" t="s">
        <v>57</v>
      </c>
      <c r="L63" s="1"/>
      <c r="M63" s="1"/>
      <c r="N63" s="1"/>
      <c r="O63" s="8">
        <f>ROUND(SUM(O60:O62),5)</f>
        <v>3006986.41</v>
      </c>
    </row>
    <row r="64" spans="1:15">
      <c r="A64" s="1"/>
      <c r="B64" s="1"/>
      <c r="C64" s="1" t="s">
        <v>58</v>
      </c>
      <c r="D64" s="1"/>
      <c r="E64" s="1"/>
      <c r="F64" s="1"/>
      <c r="G64" s="8">
        <v>0</v>
      </c>
      <c r="I64" s="1"/>
      <c r="J64" s="1"/>
    </row>
    <row r="65" spans="1:15">
      <c r="A65" s="1"/>
      <c r="B65" s="1"/>
      <c r="C65" s="1" t="s">
        <v>59</v>
      </c>
      <c r="D65" s="1"/>
      <c r="E65" s="1"/>
      <c r="F65" s="1"/>
      <c r="G65" s="8"/>
      <c r="I65" s="1"/>
      <c r="J65" s="1"/>
      <c r="K65" s="1" t="s">
        <v>59</v>
      </c>
      <c r="L65" s="1"/>
      <c r="M65" s="1"/>
      <c r="N65" s="1"/>
      <c r="O65" s="8"/>
    </row>
    <row r="66" spans="1:15">
      <c r="A66" s="1"/>
      <c r="B66" s="1"/>
      <c r="C66" s="1"/>
      <c r="D66" s="1" t="s">
        <v>60</v>
      </c>
      <c r="E66" s="1"/>
      <c r="F66" s="1"/>
      <c r="G66" s="8">
        <v>7887.06</v>
      </c>
      <c r="I66" s="1"/>
      <c r="J66" s="1"/>
      <c r="K66" s="1"/>
      <c r="L66" s="1" t="s">
        <v>60</v>
      </c>
      <c r="M66" s="1"/>
      <c r="N66" s="1"/>
      <c r="O66" s="8">
        <v>7887.06</v>
      </c>
    </row>
    <row r="67" spans="1:15">
      <c r="A67" s="1"/>
      <c r="B67" s="1"/>
      <c r="C67" s="1"/>
      <c r="D67" s="1" t="s">
        <v>61</v>
      </c>
      <c r="E67" s="1"/>
      <c r="F67" s="1"/>
      <c r="G67" s="8">
        <v>86953.16</v>
      </c>
      <c r="I67" s="1"/>
      <c r="J67" s="1"/>
      <c r="K67" s="1"/>
      <c r="L67" s="1" t="s">
        <v>61</v>
      </c>
      <c r="M67" s="1"/>
      <c r="N67" s="1"/>
      <c r="O67" s="8">
        <v>93778.16</v>
      </c>
    </row>
    <row r="68" spans="1:15">
      <c r="A68" s="1"/>
      <c r="B68" s="1"/>
      <c r="C68" s="1"/>
      <c r="D68" s="1" t="s">
        <v>62</v>
      </c>
      <c r="E68" s="1"/>
      <c r="F68" s="1"/>
      <c r="G68" s="8">
        <v>9999.9599999999991</v>
      </c>
      <c r="I68" s="1"/>
      <c r="J68" s="1"/>
      <c r="K68" s="1"/>
      <c r="L68" s="1" t="s">
        <v>62</v>
      </c>
      <c r="M68" s="1"/>
      <c r="N68" s="1"/>
      <c r="O68" s="8">
        <v>9999.9599999999991</v>
      </c>
    </row>
    <row r="69" spans="1:15">
      <c r="A69" s="1"/>
      <c r="B69" s="1"/>
      <c r="C69" s="1"/>
      <c r="D69" s="1" t="s">
        <v>63</v>
      </c>
      <c r="E69" s="1"/>
      <c r="F69" s="1"/>
      <c r="G69" s="8">
        <v>45911</v>
      </c>
      <c r="I69" s="1"/>
      <c r="J69" s="1"/>
      <c r="K69" s="1"/>
      <c r="L69" s="1" t="s">
        <v>63</v>
      </c>
      <c r="M69" s="1"/>
      <c r="N69" s="1"/>
      <c r="O69" s="8">
        <v>49506</v>
      </c>
    </row>
    <row r="70" spans="1:15">
      <c r="A70" s="1"/>
      <c r="B70" s="1"/>
      <c r="C70" s="1"/>
      <c r="D70" s="1" t="s">
        <v>64</v>
      </c>
      <c r="E70" s="1"/>
      <c r="F70" s="1"/>
      <c r="G70" s="8">
        <v>19800</v>
      </c>
      <c r="I70" s="1"/>
      <c r="J70" s="1"/>
      <c r="K70" s="1"/>
      <c r="L70" s="1" t="s">
        <v>64</v>
      </c>
      <c r="M70" s="1"/>
      <c r="N70" s="1"/>
      <c r="O70" s="8">
        <v>19800</v>
      </c>
    </row>
    <row r="71" spans="1:15">
      <c r="A71" s="1"/>
      <c r="B71" s="1"/>
      <c r="C71" s="1"/>
      <c r="D71" s="1" t="s">
        <v>65</v>
      </c>
      <c r="E71" s="1"/>
      <c r="F71" s="1"/>
      <c r="G71" s="8"/>
      <c r="I71" s="1"/>
      <c r="J71" s="1"/>
      <c r="K71" s="1"/>
      <c r="L71" s="1" t="s">
        <v>65</v>
      </c>
      <c r="M71" s="1"/>
      <c r="N71" s="1"/>
      <c r="O71" s="8"/>
    </row>
    <row r="72" spans="1:15">
      <c r="A72" s="1"/>
      <c r="B72" s="1"/>
      <c r="C72" s="1"/>
      <c r="D72" s="1"/>
      <c r="E72" s="1" t="s">
        <v>66</v>
      </c>
      <c r="F72" s="1"/>
      <c r="G72" s="8">
        <v>2252.63</v>
      </c>
      <c r="I72" s="1"/>
      <c r="J72" s="1"/>
      <c r="K72" s="1"/>
      <c r="L72" s="1"/>
      <c r="M72" s="1" t="s">
        <v>66</v>
      </c>
      <c r="N72" s="1"/>
      <c r="O72" s="8">
        <v>2252.63</v>
      </c>
    </row>
    <row r="73" spans="1:15">
      <c r="A73" s="1"/>
      <c r="B73" s="1"/>
      <c r="C73" s="1"/>
      <c r="D73" s="1"/>
      <c r="E73" s="1" t="s">
        <v>67</v>
      </c>
      <c r="F73" s="1"/>
      <c r="G73" s="8">
        <v>1494.81</v>
      </c>
      <c r="I73" s="1"/>
      <c r="J73" s="1"/>
      <c r="K73" s="1"/>
      <c r="L73" s="1"/>
      <c r="M73" s="1" t="s">
        <v>67</v>
      </c>
      <c r="N73" s="1"/>
      <c r="O73" s="8">
        <v>1494.81</v>
      </c>
    </row>
    <row r="74" spans="1:15" ht="15" thickBot="1">
      <c r="A74" s="1"/>
      <c r="B74" s="1"/>
      <c r="C74" s="1"/>
      <c r="D74" s="1"/>
      <c r="E74" s="1" t="s">
        <v>68</v>
      </c>
      <c r="F74" s="1"/>
      <c r="G74" s="9">
        <v>3685.9</v>
      </c>
      <c r="I74" s="1"/>
      <c r="J74" s="1"/>
      <c r="K74" s="1"/>
      <c r="L74" s="1"/>
      <c r="M74" s="1" t="s">
        <v>68</v>
      </c>
      <c r="N74" s="1"/>
      <c r="O74" s="9">
        <v>3685.9</v>
      </c>
    </row>
    <row r="75" spans="1:15">
      <c r="A75" s="1"/>
      <c r="B75" s="1"/>
      <c r="C75" s="1"/>
      <c r="D75" s="1" t="s">
        <v>69</v>
      </c>
      <c r="E75" s="1"/>
      <c r="F75" s="1"/>
      <c r="G75" s="8">
        <f>ROUND(SUM(G71:G74),5)</f>
        <v>7433.34</v>
      </c>
      <c r="I75" s="1"/>
      <c r="J75" s="1"/>
      <c r="K75" s="1"/>
      <c r="L75" s="1" t="s">
        <v>69</v>
      </c>
      <c r="M75" s="1"/>
      <c r="N75" s="1"/>
      <c r="O75" s="8">
        <f>ROUND(SUM(O71:O74),5)</f>
        <v>7433.34</v>
      </c>
    </row>
    <row r="76" spans="1:15">
      <c r="A76" s="1"/>
      <c r="B76" s="1"/>
      <c r="C76" s="1"/>
      <c r="D76" s="1" t="s">
        <v>70</v>
      </c>
      <c r="E76" s="1"/>
      <c r="F76" s="1"/>
      <c r="G76" s="8">
        <v>20242.900000000001</v>
      </c>
      <c r="I76" s="1"/>
      <c r="J76" s="1"/>
      <c r="K76" s="1"/>
      <c r="L76" s="1" t="s">
        <v>70</v>
      </c>
      <c r="M76" s="1"/>
      <c r="N76" s="1"/>
      <c r="O76" s="8">
        <v>20242.900000000001</v>
      </c>
    </row>
    <row r="77" spans="1:15">
      <c r="A77" s="1"/>
      <c r="B77" s="1"/>
      <c r="C77" s="1"/>
      <c r="D77" s="1" t="s">
        <v>71</v>
      </c>
      <c r="E77" s="1"/>
      <c r="F77" s="1"/>
      <c r="G77" s="8"/>
      <c r="I77" s="1"/>
      <c r="J77" s="1"/>
      <c r="K77" s="1"/>
      <c r="L77" s="1" t="s">
        <v>71</v>
      </c>
      <c r="M77" s="1"/>
      <c r="N77" s="1"/>
      <c r="O77" s="8"/>
    </row>
    <row r="78" spans="1:15">
      <c r="A78" s="1"/>
      <c r="B78" s="1"/>
      <c r="C78" s="1"/>
      <c r="D78" s="1"/>
      <c r="E78" s="1" t="s">
        <v>72</v>
      </c>
      <c r="F78" s="1"/>
      <c r="G78" s="8">
        <v>18458.91</v>
      </c>
      <c r="I78" s="1"/>
      <c r="J78" s="1"/>
      <c r="K78" s="1"/>
      <c r="L78" s="1"/>
      <c r="M78" s="1" t="s">
        <v>72</v>
      </c>
      <c r="N78" s="1"/>
      <c r="O78" s="8">
        <v>18458.91</v>
      </c>
    </row>
    <row r="79" spans="1:15">
      <c r="A79" s="1"/>
      <c r="B79" s="1"/>
      <c r="C79" s="1"/>
      <c r="D79" s="1"/>
      <c r="E79" s="1" t="s">
        <v>73</v>
      </c>
      <c r="F79" s="1"/>
      <c r="G79" s="8">
        <v>982.63</v>
      </c>
      <c r="I79" s="1"/>
      <c r="J79" s="1"/>
      <c r="K79" s="1"/>
      <c r="L79" s="1"/>
      <c r="M79" s="1" t="s">
        <v>73</v>
      </c>
      <c r="N79" s="1"/>
      <c r="O79" s="8">
        <v>982.63</v>
      </c>
    </row>
    <row r="80" spans="1:15">
      <c r="A80" s="1"/>
      <c r="B80" s="1"/>
      <c r="C80" s="1"/>
      <c r="D80" s="1"/>
      <c r="E80" s="1" t="s">
        <v>74</v>
      </c>
      <c r="F80" s="1"/>
      <c r="G80" s="8">
        <v>51.59</v>
      </c>
      <c r="I80" s="1"/>
      <c r="J80" s="1"/>
      <c r="K80" s="1"/>
      <c r="L80" s="1"/>
      <c r="M80" s="1" t="s">
        <v>74</v>
      </c>
      <c r="N80" s="1"/>
      <c r="O80" s="8">
        <v>51.59</v>
      </c>
    </row>
    <row r="81" spans="1:15">
      <c r="A81" s="1"/>
      <c r="B81" s="1"/>
      <c r="C81" s="1"/>
      <c r="D81" s="1"/>
      <c r="E81" s="1" t="s">
        <v>75</v>
      </c>
      <c r="F81" s="1"/>
      <c r="G81" s="8">
        <v>14712</v>
      </c>
      <c r="I81" s="1"/>
      <c r="J81" s="1"/>
      <c r="K81" s="1"/>
      <c r="L81" s="1"/>
      <c r="M81" s="1" t="s">
        <v>75</v>
      </c>
      <c r="N81" s="1"/>
      <c r="O81" s="8">
        <v>4390.67</v>
      </c>
    </row>
    <row r="82" spans="1:15" ht="15" thickBot="1">
      <c r="A82" s="1"/>
      <c r="B82" s="1"/>
      <c r="C82" s="1"/>
      <c r="D82" s="1"/>
      <c r="E82" s="1" t="s">
        <v>76</v>
      </c>
      <c r="F82" s="1"/>
      <c r="G82" s="9">
        <v>1697.5</v>
      </c>
      <c r="I82" s="1"/>
      <c r="J82" s="1"/>
      <c r="K82" s="1"/>
      <c r="L82" s="1"/>
      <c r="M82" s="1" t="s">
        <v>76</v>
      </c>
      <c r="N82" s="1"/>
      <c r="O82" s="9">
        <v>1697.5</v>
      </c>
    </row>
    <row r="83" spans="1:15">
      <c r="A83" s="1"/>
      <c r="B83" s="1"/>
      <c r="C83" s="1"/>
      <c r="D83" s="1" t="s">
        <v>77</v>
      </c>
      <c r="E83" s="1"/>
      <c r="F83" s="1"/>
      <c r="G83" s="8">
        <f>ROUND(SUM(G77:G82),5)</f>
        <v>35902.629999999997</v>
      </c>
      <c r="I83" s="1"/>
      <c r="J83" s="1"/>
      <c r="K83" s="1"/>
      <c r="L83" s="1" t="s">
        <v>77</v>
      </c>
      <c r="M83" s="1"/>
      <c r="N83" s="1"/>
      <c r="O83" s="8">
        <f>ROUND(SUM(O77:O82),5)</f>
        <v>25581.3</v>
      </c>
    </row>
    <row r="84" spans="1:15">
      <c r="A84" s="1"/>
      <c r="B84" s="1"/>
      <c r="C84" s="1"/>
      <c r="D84" s="1" t="s">
        <v>78</v>
      </c>
      <c r="E84" s="1"/>
      <c r="F84" s="1"/>
      <c r="G84" s="8"/>
      <c r="I84" s="1"/>
      <c r="J84" s="1"/>
      <c r="K84" s="1"/>
      <c r="L84" s="1" t="s">
        <v>78</v>
      </c>
      <c r="M84" s="1"/>
      <c r="N84" s="1"/>
      <c r="O84" s="8"/>
    </row>
    <row r="85" spans="1:15">
      <c r="A85" s="1"/>
      <c r="B85" s="1"/>
      <c r="C85" s="1"/>
      <c r="D85" s="1"/>
      <c r="E85" s="1" t="s">
        <v>79</v>
      </c>
      <c r="F85" s="1"/>
      <c r="G85" s="8">
        <v>838.2</v>
      </c>
      <c r="I85" s="1"/>
      <c r="J85" s="1"/>
      <c r="K85" s="1"/>
      <c r="L85" s="1"/>
      <c r="M85" s="1" t="s">
        <v>79</v>
      </c>
      <c r="N85" s="1"/>
      <c r="O85" s="8">
        <v>838.2</v>
      </c>
    </row>
    <row r="86" spans="1:15">
      <c r="A86" s="1"/>
      <c r="B86" s="1"/>
      <c r="C86" s="1"/>
      <c r="D86" s="1"/>
      <c r="E86" s="1" t="s">
        <v>80</v>
      </c>
      <c r="F86" s="1"/>
      <c r="G86" s="8">
        <v>1217.6500000000001</v>
      </c>
      <c r="I86" s="1"/>
      <c r="J86" s="1"/>
      <c r="K86" s="1"/>
      <c r="L86" s="1"/>
      <c r="M86" s="1" t="s">
        <v>80</v>
      </c>
      <c r="N86" s="1"/>
      <c r="O86" s="8">
        <v>1217.6500000000001</v>
      </c>
    </row>
    <row r="87" spans="1:15">
      <c r="A87" s="1"/>
      <c r="B87" s="1"/>
      <c r="C87" s="1"/>
      <c r="D87" s="1"/>
      <c r="E87" s="1" t="s">
        <v>81</v>
      </c>
      <c r="F87" s="1"/>
      <c r="G87" s="8">
        <v>1270.28</v>
      </c>
      <c r="I87" s="1"/>
      <c r="J87" s="1"/>
      <c r="K87" s="1"/>
      <c r="L87" s="1"/>
      <c r="M87" s="1" t="s">
        <v>81</v>
      </c>
      <c r="N87" s="1"/>
      <c r="O87" s="8">
        <v>1270.28</v>
      </c>
    </row>
    <row r="88" spans="1:15" ht="15" thickBot="1">
      <c r="A88" s="1"/>
      <c r="B88" s="1"/>
      <c r="C88" s="1"/>
      <c r="D88" s="1"/>
      <c r="E88" s="1" t="s">
        <v>82</v>
      </c>
      <c r="F88" s="1"/>
      <c r="G88" s="10">
        <v>3822.84</v>
      </c>
      <c r="I88" s="1"/>
      <c r="J88" s="1"/>
      <c r="K88" s="1"/>
      <c r="L88" s="1"/>
      <c r="M88" s="1" t="s">
        <v>82</v>
      </c>
      <c r="N88" s="1"/>
      <c r="O88" s="10">
        <v>3822.84</v>
      </c>
    </row>
    <row r="89" spans="1:15" ht="15" thickBot="1">
      <c r="A89" s="1"/>
      <c r="B89" s="1"/>
      <c r="C89" s="1"/>
      <c r="D89" s="1" t="s">
        <v>83</v>
      </c>
      <c r="E89" s="1"/>
      <c r="F89" s="1"/>
      <c r="G89" s="11">
        <f>ROUND(SUM(G84:G88),5)</f>
        <v>7148.97</v>
      </c>
      <c r="I89" s="1"/>
      <c r="J89" s="1"/>
      <c r="K89" s="1"/>
      <c r="L89" s="1" t="s">
        <v>83</v>
      </c>
      <c r="M89" s="1"/>
      <c r="N89" s="1"/>
      <c r="O89" s="11">
        <f>ROUND(SUM(O84:O88),5)</f>
        <v>7148.97</v>
      </c>
    </row>
    <row r="90" spans="1:15">
      <c r="A90" s="1"/>
      <c r="B90" s="1"/>
      <c r="C90" s="1" t="s">
        <v>84</v>
      </c>
      <c r="D90" s="1"/>
      <c r="E90" s="1"/>
      <c r="F90" s="1"/>
      <c r="G90" s="8">
        <f>ROUND(SUM(G65:G70)+SUM(G75:G76)+G83+G89,5)</f>
        <v>241279.02</v>
      </c>
      <c r="I90" s="1"/>
      <c r="J90" s="1"/>
      <c r="K90" s="1" t="s">
        <v>84</v>
      </c>
      <c r="L90" s="1"/>
      <c r="M90" s="1"/>
      <c r="N90" s="1"/>
      <c r="O90" s="8">
        <f>ROUND(SUM(O65:O70)+SUM(O75:O76)+O83+O89,5)</f>
        <v>241377.69</v>
      </c>
    </row>
    <row r="91" spans="1:15">
      <c r="A91" s="1"/>
      <c r="B91" s="1"/>
      <c r="C91" s="1" t="s">
        <v>85</v>
      </c>
      <c r="D91" s="1"/>
      <c r="E91" s="1"/>
      <c r="F91" s="1"/>
      <c r="G91" s="8">
        <v>864893</v>
      </c>
      <c r="I91" s="1"/>
      <c r="J91" s="1"/>
      <c r="K91" s="1" t="s">
        <v>85</v>
      </c>
      <c r="L91" s="1"/>
      <c r="M91" s="1"/>
      <c r="N91" s="1"/>
      <c r="O91" s="8">
        <v>1007024.35</v>
      </c>
    </row>
    <row r="92" spans="1:15">
      <c r="A92" s="1"/>
      <c r="B92" s="1"/>
      <c r="C92" s="1" t="s">
        <v>86</v>
      </c>
      <c r="D92" s="1"/>
      <c r="E92" s="1"/>
      <c r="F92" s="1"/>
      <c r="G92" s="8">
        <v>1462839</v>
      </c>
      <c r="I92" s="1"/>
      <c r="J92" s="1"/>
      <c r="K92" s="1" t="s">
        <v>86</v>
      </c>
      <c r="L92" s="1"/>
      <c r="M92" s="1"/>
      <c r="N92" s="1"/>
      <c r="O92" s="8">
        <v>1462839</v>
      </c>
    </row>
    <row r="93" spans="1:15">
      <c r="A93" s="1"/>
      <c r="B93" s="1"/>
      <c r="C93" s="1" t="s">
        <v>58</v>
      </c>
      <c r="D93" s="1"/>
      <c r="E93" s="1"/>
      <c r="F93" s="1"/>
      <c r="G93" s="8">
        <v>130591</v>
      </c>
      <c r="K93" s="1" t="s">
        <v>58</v>
      </c>
      <c r="L93" s="1"/>
      <c r="M93" s="1"/>
      <c r="N93" s="1"/>
      <c r="O93" s="8">
        <v>130591</v>
      </c>
    </row>
    <row r="94" spans="1:15" ht="15" thickBot="1">
      <c r="A94" s="1"/>
      <c r="B94" s="1"/>
      <c r="C94" s="1" t="s">
        <v>87</v>
      </c>
      <c r="D94" s="1"/>
      <c r="E94" s="1"/>
      <c r="F94" s="1"/>
      <c r="G94" s="10">
        <v>142131.69</v>
      </c>
      <c r="I94" s="1"/>
      <c r="J94" s="1"/>
      <c r="K94" s="1" t="s">
        <v>87</v>
      </c>
      <c r="L94" s="1"/>
      <c r="M94" s="1"/>
      <c r="N94" s="1"/>
      <c r="O94" s="10">
        <v>311343.56</v>
      </c>
    </row>
    <row r="95" spans="1:15" ht="15" thickBot="1">
      <c r="A95" s="1"/>
      <c r="B95" s="1" t="s">
        <v>88</v>
      </c>
      <c r="C95" s="1"/>
      <c r="D95" s="1"/>
      <c r="E95" s="1"/>
      <c r="F95" s="1"/>
      <c r="G95" s="12">
        <f>ROUND(G59+SUM(G63:G63)+SUM(G90:G94),5)</f>
        <v>5848720.1200000001</v>
      </c>
      <c r="I95" s="1"/>
      <c r="J95" s="1" t="s">
        <v>88</v>
      </c>
      <c r="K95" s="1"/>
      <c r="L95" s="1"/>
      <c r="M95" s="1"/>
      <c r="N95" s="1"/>
      <c r="O95" s="12">
        <f>ROUND(O59+SUM(O63:O63)+SUM(O90:O94),5)</f>
        <v>6160162.0099999998</v>
      </c>
    </row>
    <row r="96" spans="1:15" ht="15" thickBot="1">
      <c r="A96" s="1" t="s">
        <v>89</v>
      </c>
      <c r="B96" s="1"/>
      <c r="C96" s="1"/>
      <c r="D96" s="1"/>
      <c r="E96" s="1"/>
      <c r="F96" s="1"/>
      <c r="G96" s="13">
        <f>ROUND(G46+G58+G95,5)</f>
        <v>5999688.46</v>
      </c>
      <c r="I96" s="1" t="s">
        <v>89</v>
      </c>
      <c r="J96" s="1"/>
      <c r="K96" s="1"/>
      <c r="L96" s="1"/>
      <c r="M96" s="1"/>
      <c r="N96" s="1"/>
      <c r="O96" s="13">
        <f>ROUND(O46+O58+O95,5)</f>
        <v>6184780.3700000001</v>
      </c>
    </row>
    <row r="97" ht="15" thickTop="1"/>
  </sheetData>
  <phoneticPr fontId="3" type="noConversion"/>
  <printOptions horizontalCentered="1"/>
  <pageMargins left="0" right="0" top="0.5" bottom="0.25" header="0.3" footer="0.3"/>
  <pageSetup scale="75" orientation="landscape" horizontalDpi="1800" verticalDpi="18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35" sqref="J35"/>
    </sheetView>
  </sheetViews>
  <sheetFormatPr baseColWidth="10" defaultColWidth="8.83203125" defaultRowHeight="14" x14ac:dyDescent="0"/>
  <cols>
    <col min="1" max="3" width="3" style="5" customWidth="1"/>
    <col min="4" max="4" width="37.5" style="5" customWidth="1"/>
    <col min="5" max="5" width="12.1640625" style="5" customWidth="1"/>
    <col min="6" max="6" width="9.1640625" style="5" customWidth="1"/>
    <col min="7" max="7" width="12.5" style="5" customWidth="1"/>
    <col min="8" max="8" width="11.33203125" customWidth="1"/>
    <col min="9" max="9" width="9.5" customWidth="1"/>
    <col min="10" max="10" width="32.1640625" customWidth="1"/>
  </cols>
  <sheetData>
    <row r="1" spans="1:10" ht="15" thickBot="1">
      <c r="A1" s="1"/>
      <c r="B1" s="1"/>
      <c r="C1" s="1"/>
      <c r="D1" s="1"/>
      <c r="E1" s="29"/>
      <c r="F1" s="29"/>
      <c r="G1" s="29"/>
      <c r="H1" s="27"/>
      <c r="I1" s="27"/>
      <c r="J1" s="27"/>
    </row>
    <row r="2" spans="1:10" s="18" customFormat="1" ht="37" thickBot="1">
      <c r="A2" s="17"/>
      <c r="B2" s="17"/>
      <c r="C2" s="17"/>
      <c r="D2" s="24" t="s">
        <v>140</v>
      </c>
      <c r="E2" s="30" t="s">
        <v>146</v>
      </c>
      <c r="F2" s="32" t="s">
        <v>90</v>
      </c>
      <c r="G2" s="32" t="s">
        <v>91</v>
      </c>
      <c r="H2" s="31" t="s">
        <v>131</v>
      </c>
      <c r="I2" s="31" t="s">
        <v>132</v>
      </c>
      <c r="J2" s="31" t="s">
        <v>133</v>
      </c>
    </row>
    <row r="3" spans="1:10" s="4" customFormat="1" ht="15" thickTop="1">
      <c r="A3" s="3"/>
      <c r="B3" s="3"/>
      <c r="C3" s="3"/>
      <c r="D3" s="3"/>
      <c r="E3" s="28"/>
      <c r="F3" s="28"/>
      <c r="G3" s="28"/>
    </row>
    <row r="4" spans="1:10" s="4" customFormat="1">
      <c r="A4" s="3"/>
      <c r="B4" s="3"/>
      <c r="C4" s="3"/>
      <c r="D4" s="3"/>
      <c r="E4" s="28"/>
      <c r="F4" s="28"/>
      <c r="G4" s="28"/>
    </row>
    <row r="5" spans="1:10">
      <c r="A5" s="1"/>
      <c r="B5" s="1" t="s">
        <v>92</v>
      </c>
      <c r="C5" s="1"/>
      <c r="D5" s="1"/>
      <c r="E5" s="8"/>
      <c r="F5" s="8"/>
      <c r="G5" s="8"/>
      <c r="H5" s="8"/>
    </row>
    <row r="6" spans="1:10">
      <c r="A6" s="1"/>
      <c r="B6" s="1"/>
      <c r="C6" s="1" t="s">
        <v>93</v>
      </c>
      <c r="D6" s="1"/>
      <c r="E6" s="8"/>
      <c r="F6" s="8"/>
      <c r="G6" s="8"/>
      <c r="H6" s="8"/>
    </row>
    <row r="7" spans="1:10">
      <c r="A7" s="1"/>
      <c r="B7" s="1"/>
      <c r="C7" s="1"/>
      <c r="D7" s="1" t="s">
        <v>94</v>
      </c>
      <c r="E7" s="8">
        <v>331334.87</v>
      </c>
      <c r="F7" s="8">
        <v>277608</v>
      </c>
      <c r="G7" s="8">
        <v>590700</v>
      </c>
      <c r="H7" s="8">
        <f>G7-E7</f>
        <v>259365.13</v>
      </c>
    </row>
    <row r="8" spans="1:10">
      <c r="A8" s="1"/>
      <c r="B8" s="1"/>
      <c r="C8" s="1"/>
      <c r="D8" s="1" t="s">
        <v>95</v>
      </c>
      <c r="E8" s="8">
        <v>220326.07</v>
      </c>
      <c r="F8" s="8">
        <v>26460</v>
      </c>
      <c r="G8" s="8">
        <v>75700</v>
      </c>
      <c r="H8" s="8">
        <f t="shared" ref="H8:H27" si="0">G8-E8</f>
        <v>-144626.07</v>
      </c>
    </row>
    <row r="9" spans="1:10">
      <c r="A9" s="1"/>
      <c r="B9" s="1"/>
      <c r="C9" s="1"/>
      <c r="D9" s="1" t="s">
        <v>96</v>
      </c>
      <c r="E9" s="8">
        <v>7520</v>
      </c>
      <c r="F9" s="8">
        <v>4629.1000000000004</v>
      </c>
      <c r="G9" s="8">
        <v>11330</v>
      </c>
      <c r="H9" s="8">
        <f t="shared" si="0"/>
        <v>3810</v>
      </c>
    </row>
    <row r="10" spans="1:10">
      <c r="A10" s="1"/>
      <c r="B10" s="1"/>
      <c r="C10" s="1"/>
      <c r="D10" s="1" t="s">
        <v>97</v>
      </c>
      <c r="E10" s="8">
        <v>22039.63</v>
      </c>
      <c r="F10" s="8">
        <v>21286.06</v>
      </c>
      <c r="G10" s="8">
        <v>39746</v>
      </c>
      <c r="H10" s="8">
        <f t="shared" si="0"/>
        <v>17706.37</v>
      </c>
    </row>
    <row r="11" spans="1:10">
      <c r="A11" s="1"/>
      <c r="B11" s="1"/>
      <c r="C11" s="1"/>
      <c r="D11" s="1" t="s">
        <v>98</v>
      </c>
      <c r="E11" s="8">
        <v>2972.5</v>
      </c>
      <c r="F11" s="8">
        <v>4166.6499999999996</v>
      </c>
      <c r="G11" s="8">
        <v>10000</v>
      </c>
      <c r="H11" s="8">
        <f t="shared" si="0"/>
        <v>7027.5</v>
      </c>
    </row>
    <row r="12" spans="1:10">
      <c r="A12" s="1"/>
      <c r="B12" s="1"/>
      <c r="C12" s="1"/>
      <c r="D12" s="1" t="s">
        <v>99</v>
      </c>
      <c r="E12" s="8">
        <v>59869</v>
      </c>
      <c r="F12" s="8">
        <v>57350</v>
      </c>
      <c r="G12" s="8">
        <v>137640</v>
      </c>
      <c r="H12" s="8">
        <f t="shared" si="0"/>
        <v>77771</v>
      </c>
    </row>
    <row r="13" spans="1:10" ht="15" thickBot="1">
      <c r="A13" s="1"/>
      <c r="B13" s="1"/>
      <c r="C13" s="1"/>
      <c r="D13" s="1" t="s">
        <v>100</v>
      </c>
      <c r="E13" s="9">
        <v>7738.22</v>
      </c>
      <c r="F13" s="9">
        <v>4834.6000000000004</v>
      </c>
      <c r="G13" s="9">
        <v>10730</v>
      </c>
      <c r="H13" s="9">
        <f t="shared" si="0"/>
        <v>2991.7799999999997</v>
      </c>
    </row>
    <row r="14" spans="1:10" s="20" customFormat="1">
      <c r="A14" s="19"/>
      <c r="B14" s="19"/>
      <c r="C14" s="19" t="s">
        <v>101</v>
      </c>
      <c r="D14" s="19"/>
      <c r="E14" s="21">
        <f>ROUND(SUM(E6:E13),5)</f>
        <v>651800.29</v>
      </c>
      <c r="F14" s="21">
        <f>ROUND(SUM(F6:F13),5)</f>
        <v>396334.41</v>
      </c>
      <c r="G14" s="21">
        <f>ROUND(SUM(G6:G13),5)</f>
        <v>875846</v>
      </c>
      <c r="H14" s="21">
        <f t="shared" si="0"/>
        <v>224045.70999999996</v>
      </c>
      <c r="I14" s="20" t="s">
        <v>135</v>
      </c>
      <c r="J14" s="20" t="s">
        <v>141</v>
      </c>
    </row>
    <row r="15" spans="1:10">
      <c r="A15" s="1"/>
      <c r="B15" s="1"/>
      <c r="C15" s="1" t="s">
        <v>102</v>
      </c>
      <c r="D15" s="1"/>
      <c r="E15" s="8"/>
      <c r="F15" s="8"/>
      <c r="G15" s="8"/>
      <c r="H15" s="8"/>
    </row>
    <row r="16" spans="1:10">
      <c r="A16" s="1"/>
      <c r="B16" s="1"/>
      <c r="C16" s="1"/>
      <c r="D16" s="1" t="s">
        <v>103</v>
      </c>
      <c r="E16" s="8">
        <v>229971.85</v>
      </c>
      <c r="F16" s="8">
        <v>274778.40000000002</v>
      </c>
      <c r="G16" s="8">
        <v>659329</v>
      </c>
      <c r="H16" s="8">
        <f t="shared" si="0"/>
        <v>429357.15</v>
      </c>
    </row>
    <row r="17" spans="1:10">
      <c r="A17" s="1"/>
      <c r="B17" s="1"/>
      <c r="C17" s="1"/>
      <c r="D17" s="1" t="s">
        <v>104</v>
      </c>
      <c r="E17" s="8">
        <v>19570.61</v>
      </c>
      <c r="F17" s="8">
        <v>25387.89</v>
      </c>
      <c r="G17" s="8">
        <v>67024</v>
      </c>
      <c r="H17" s="8">
        <f t="shared" si="0"/>
        <v>47453.39</v>
      </c>
    </row>
    <row r="18" spans="1:10">
      <c r="A18" s="1"/>
      <c r="B18" s="1"/>
      <c r="C18" s="1"/>
      <c r="D18" s="1" t="s">
        <v>105</v>
      </c>
      <c r="E18" s="8">
        <v>23773.81</v>
      </c>
      <c r="F18" s="8">
        <v>14341.3</v>
      </c>
      <c r="G18" s="8">
        <v>38610</v>
      </c>
      <c r="H18" s="8">
        <f t="shared" si="0"/>
        <v>14836.189999999999</v>
      </c>
      <c r="J18" t="s">
        <v>145</v>
      </c>
    </row>
    <row r="19" spans="1:10">
      <c r="A19" s="1"/>
      <c r="B19" s="1"/>
      <c r="C19" s="1"/>
      <c r="D19" s="1" t="s">
        <v>106</v>
      </c>
      <c r="E19" s="8">
        <v>24564.81</v>
      </c>
      <c r="F19" s="8">
        <v>28401.200000000001</v>
      </c>
      <c r="G19" s="8">
        <v>68143</v>
      </c>
      <c r="H19" s="8">
        <f t="shared" si="0"/>
        <v>43578.19</v>
      </c>
    </row>
    <row r="20" spans="1:10">
      <c r="A20" s="1"/>
      <c r="B20" s="1"/>
      <c r="C20" s="1"/>
      <c r="D20" s="1" t="s">
        <v>107</v>
      </c>
      <c r="E20" s="8"/>
      <c r="F20" s="8"/>
      <c r="G20" s="8">
        <v>16500</v>
      </c>
      <c r="H20" s="8">
        <f t="shared" si="0"/>
        <v>16500</v>
      </c>
    </row>
    <row r="21" spans="1:10">
      <c r="A21" s="1"/>
      <c r="B21" s="1"/>
      <c r="C21" s="1"/>
      <c r="D21" s="1" t="s">
        <v>108</v>
      </c>
      <c r="E21" s="8">
        <v>6435.46</v>
      </c>
      <c r="F21" s="8">
        <v>6932.05</v>
      </c>
      <c r="G21" s="8">
        <v>16637</v>
      </c>
      <c r="H21" s="8">
        <f t="shared" si="0"/>
        <v>10201.540000000001</v>
      </c>
    </row>
    <row r="22" spans="1:10">
      <c r="A22" s="1"/>
      <c r="B22" s="1"/>
      <c r="C22" s="1"/>
      <c r="D22" s="1" t="s">
        <v>109</v>
      </c>
      <c r="E22" s="8">
        <v>3059.95</v>
      </c>
      <c r="F22" s="8">
        <v>5125</v>
      </c>
      <c r="G22" s="8">
        <v>12300</v>
      </c>
      <c r="H22" s="8">
        <f t="shared" si="0"/>
        <v>9240.0499999999993</v>
      </c>
    </row>
    <row r="23" spans="1:10">
      <c r="A23" s="1"/>
      <c r="B23" s="1"/>
      <c r="C23" s="1"/>
      <c r="D23" s="1" t="s">
        <v>110</v>
      </c>
      <c r="E23" s="8">
        <v>8456.5300000000007</v>
      </c>
      <c r="F23" s="8">
        <v>11107.5</v>
      </c>
      <c r="G23" s="8">
        <v>16420</v>
      </c>
      <c r="H23" s="8">
        <f t="shared" si="0"/>
        <v>7963.4699999999993</v>
      </c>
    </row>
    <row r="24" spans="1:10">
      <c r="A24" s="1"/>
      <c r="B24" s="1"/>
      <c r="C24" s="1"/>
      <c r="D24" s="1" t="s">
        <v>111</v>
      </c>
      <c r="E24" s="8">
        <v>8767.7999999999993</v>
      </c>
      <c r="F24" s="8">
        <v>5179.1499999999996</v>
      </c>
      <c r="G24" s="8">
        <v>11970</v>
      </c>
      <c r="H24" s="8">
        <f t="shared" si="0"/>
        <v>3202.2000000000007</v>
      </c>
    </row>
    <row r="25" spans="1:10" ht="15" thickBot="1">
      <c r="A25" s="1"/>
      <c r="B25" s="1"/>
      <c r="C25" s="1"/>
      <c r="D25" s="1" t="s">
        <v>112</v>
      </c>
      <c r="E25" s="10">
        <v>15757</v>
      </c>
      <c r="F25" s="10">
        <v>8000</v>
      </c>
      <c r="G25" s="10">
        <v>10000</v>
      </c>
      <c r="H25" s="9">
        <f t="shared" si="0"/>
        <v>-5757</v>
      </c>
      <c r="J25" t="s">
        <v>143</v>
      </c>
    </row>
    <row r="26" spans="1:10" s="20" customFormat="1" ht="15" thickBot="1">
      <c r="A26" s="19"/>
      <c r="B26" s="19"/>
      <c r="C26" s="19" t="s">
        <v>113</v>
      </c>
      <c r="D26" s="19"/>
      <c r="E26" s="22">
        <f>ROUND(SUM(E15:E25),5)</f>
        <v>340357.82</v>
      </c>
      <c r="F26" s="22">
        <f>ROUND(SUM(F15:F25),5)</f>
        <v>379252.49</v>
      </c>
      <c r="G26" s="22">
        <f>ROUND(SUM(G15:G25),5)</f>
        <v>916933</v>
      </c>
      <c r="H26" s="22">
        <f t="shared" si="0"/>
        <v>576575.17999999993</v>
      </c>
      <c r="I26" s="20" t="s">
        <v>134</v>
      </c>
      <c r="J26" s="20" t="s">
        <v>142</v>
      </c>
    </row>
    <row r="27" spans="1:10" s="20" customFormat="1">
      <c r="A27" s="19"/>
      <c r="B27" s="19" t="s">
        <v>114</v>
      </c>
      <c r="C27" s="19"/>
      <c r="D27" s="19"/>
      <c r="E27" s="21">
        <f>ROUND(E5+E14-E26,5)</f>
        <v>311442.46999999997</v>
      </c>
      <c r="F27" s="21">
        <f>ROUND(F5+F14-F26,5)</f>
        <v>17081.919999999998</v>
      </c>
      <c r="G27" s="21">
        <f>ROUND(G5+G14-G26,5)</f>
        <v>-41087</v>
      </c>
      <c r="H27" s="21">
        <f t="shared" si="0"/>
        <v>-352529.47</v>
      </c>
      <c r="I27" s="20" t="s">
        <v>136</v>
      </c>
    </row>
    <row r="28" spans="1:10">
      <c r="A28" s="1"/>
      <c r="B28" s="1" t="s">
        <v>115</v>
      </c>
      <c r="C28" s="1"/>
      <c r="D28" s="1"/>
      <c r="E28" s="8"/>
      <c r="F28" s="8"/>
      <c r="G28" s="8"/>
      <c r="H28" s="8"/>
    </row>
    <row r="29" spans="1:10">
      <c r="A29" s="1"/>
      <c r="B29" s="1"/>
      <c r="C29" s="1" t="s">
        <v>116</v>
      </c>
      <c r="D29" s="1"/>
      <c r="E29" s="8"/>
      <c r="F29" s="8"/>
      <c r="G29" s="8"/>
      <c r="H29" s="8"/>
    </row>
    <row r="30" spans="1:10" ht="15" thickBot="1">
      <c r="A30" s="1"/>
      <c r="B30" s="1"/>
      <c r="C30" s="1"/>
      <c r="D30" s="1" t="s">
        <v>117</v>
      </c>
      <c r="E30" s="9">
        <v>10321.09</v>
      </c>
      <c r="F30" s="9">
        <v>5583.35</v>
      </c>
      <c r="G30" s="9">
        <v>67900</v>
      </c>
      <c r="H30" s="9">
        <f t="shared" ref="H30:H33" si="1">G30-E30</f>
        <v>57578.91</v>
      </c>
      <c r="J30" t="s">
        <v>144</v>
      </c>
    </row>
    <row r="31" spans="1:10" s="20" customFormat="1">
      <c r="A31" s="19"/>
      <c r="B31" s="19"/>
      <c r="C31" s="19" t="s">
        <v>118</v>
      </c>
      <c r="D31" s="19"/>
      <c r="E31" s="21">
        <f>ROUND(SUM(E29:E30),5)</f>
        <v>10321.09</v>
      </c>
      <c r="F31" s="21">
        <f>ROUND(SUM(F29:F30),5)</f>
        <v>5583.35</v>
      </c>
      <c r="G31" s="21">
        <f>ROUND(SUM(G29:G30),5)</f>
        <v>67900</v>
      </c>
      <c r="H31" s="21">
        <f t="shared" si="1"/>
        <v>57578.91</v>
      </c>
      <c r="I31" s="20" t="s">
        <v>137</v>
      </c>
    </row>
    <row r="32" spans="1:10">
      <c r="A32" s="1"/>
      <c r="B32" s="1"/>
      <c r="C32" s="1" t="s">
        <v>119</v>
      </c>
      <c r="D32" s="1"/>
      <c r="E32" s="8"/>
      <c r="F32" s="8"/>
      <c r="G32" s="8"/>
      <c r="H32" s="8"/>
    </row>
    <row r="33" spans="1:9" s="20" customFormat="1">
      <c r="A33" s="19"/>
      <c r="B33" s="19"/>
      <c r="C33" s="19"/>
      <c r="D33" s="19" t="s">
        <v>120</v>
      </c>
      <c r="E33" s="21">
        <v>214603.15</v>
      </c>
      <c r="F33" s="21">
        <v>991.65</v>
      </c>
      <c r="G33" s="21">
        <v>25900</v>
      </c>
      <c r="H33" s="21">
        <f t="shared" si="1"/>
        <v>-188703.15</v>
      </c>
      <c r="I33" s="20" t="s">
        <v>138</v>
      </c>
    </row>
    <row r="34" spans="1:9">
      <c r="A34" s="1"/>
      <c r="B34" s="1"/>
      <c r="C34" s="1"/>
      <c r="D34" s="1"/>
      <c r="E34" s="8"/>
      <c r="F34" s="8"/>
      <c r="G34" s="8"/>
      <c r="H34" s="8"/>
    </row>
    <row r="35" spans="1:9" ht="15" thickBot="1">
      <c r="A35" s="1"/>
      <c r="B35" s="1"/>
      <c r="C35" s="1"/>
      <c r="D35" s="1"/>
      <c r="E35" s="9"/>
      <c r="F35" s="9"/>
      <c r="G35" s="9"/>
      <c r="H35" s="9"/>
    </row>
    <row r="36" spans="1:9" s="20" customFormat="1" ht="15" thickBot="1">
      <c r="A36" s="19"/>
      <c r="B36" s="19"/>
      <c r="C36" s="19" t="s">
        <v>129</v>
      </c>
      <c r="D36" s="19"/>
      <c r="E36" s="23">
        <f>E27+E31-E33</f>
        <v>107160.41</v>
      </c>
      <c r="F36" s="23">
        <f t="shared" ref="F36:H36" si="2">F27+F31-F33</f>
        <v>21673.619999999995</v>
      </c>
      <c r="G36" s="23">
        <f t="shared" si="2"/>
        <v>913</v>
      </c>
      <c r="H36" s="23">
        <f t="shared" si="2"/>
        <v>-106247.40999999995</v>
      </c>
      <c r="I36" s="20" t="s">
        <v>139</v>
      </c>
    </row>
    <row r="37" spans="1:9" ht="15" thickTop="1"/>
  </sheetData>
  <printOptions horizontalCentered="1"/>
  <pageMargins left="0" right="0" top="0.75" bottom="0" header="0.25" footer="0.3"/>
  <pageSetup scale="75" orientation="portrait" horizontalDpi="4294967293" verticalDpi="4294967293"/>
  <headerFooter>
    <oddHeader>&amp;L&amp;"Arial,Bold"&amp;8 Cash Basis&amp;C&amp;"Arial,Bold"&amp;12 The Unitarian Church in Westport, Inc.
&amp;"Arial,Bold"&amp;14 Profit &amp;&amp; Loss Budget Performance
&amp;"Arial,Bold"&amp;10 July through November 2018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P&amp;L Budg to Actual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Carrol</dc:creator>
  <cp:lastModifiedBy>Mary-Jane Cross</cp:lastModifiedBy>
  <cp:lastPrinted>2019-01-27T13:19:27Z</cp:lastPrinted>
  <dcterms:created xsi:type="dcterms:W3CDTF">2018-12-19T14:55:30Z</dcterms:created>
  <dcterms:modified xsi:type="dcterms:W3CDTF">2019-01-27T13:19:32Z</dcterms:modified>
</cp:coreProperties>
</file>